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05" yWindow="-105" windowWidth="19425" windowHeight="10425" tabRatio="677" activeTab="1"/>
  </bookViews>
  <sheets>
    <sheet name="komentář 2.Q 2023" sheetId="2" r:id="rId1"/>
    <sheet name="tabulka 2.Q 2023" sheetId="1" r:id="rId2"/>
  </sheets>
  <definedNames>
    <definedName name="_xlnm.Print_Area" localSheetId="0">'komentář 2.Q 2023'!$A$1:$C$148</definedName>
    <definedName name="_xlnm.Print_Area" localSheetId="1">'tabulka 2.Q 2023'!$A$1:$H$40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1" l="1"/>
  <c r="M104" i="2"/>
  <c r="F104" i="2"/>
  <c r="F11" i="2"/>
  <c r="C13" i="1" l="1"/>
  <c r="G7" i="2" l="1"/>
  <c r="G11" i="2" l="1"/>
  <c r="F15" i="2"/>
  <c r="C10" i="2" l="1"/>
  <c r="C111" i="2" l="1"/>
  <c r="C116" i="2" s="1"/>
  <c r="C29" i="1" s="1"/>
  <c r="D17" i="1"/>
  <c r="D19" i="1"/>
  <c r="D30" i="1"/>
  <c r="D16" i="1"/>
  <c r="D5" i="1"/>
  <c r="D6" i="1"/>
  <c r="D9" i="1"/>
  <c r="D12" i="1"/>
  <c r="C95" i="2"/>
  <c r="C131" i="2" l="1"/>
  <c r="B22" i="1"/>
  <c r="D28" i="1"/>
  <c r="C26" i="1"/>
  <c r="D26" i="1" s="1"/>
  <c r="C19" i="1"/>
  <c r="C18" i="1"/>
  <c r="D18" i="1" s="1"/>
  <c r="C14" i="1"/>
  <c r="D14" i="1" s="1"/>
  <c r="D13" i="1"/>
  <c r="C12" i="1"/>
  <c r="C11" i="1"/>
  <c r="D11" i="1" s="1"/>
  <c r="G23" i="2"/>
  <c r="F23" i="2"/>
  <c r="G19" i="2"/>
  <c r="F19" i="2"/>
  <c r="G15" i="2"/>
  <c r="H11" i="2"/>
  <c r="G30" i="2" l="1"/>
  <c r="H24" i="2"/>
  <c r="B20" i="1"/>
  <c r="B31" i="1" s="1"/>
  <c r="D29" i="1"/>
  <c r="C103" i="2"/>
  <c r="C82" i="2"/>
  <c r="C77" i="2"/>
  <c r="C24" i="1" s="1"/>
  <c r="D24" i="1" s="1"/>
  <c r="C67" i="2"/>
  <c r="C28" i="2"/>
  <c r="C34" i="2" s="1"/>
  <c r="C22" i="2"/>
  <c r="C8" i="1" s="1"/>
  <c r="D8" i="1" s="1"/>
  <c r="C7" i="1"/>
  <c r="D7" i="1" s="1"/>
  <c r="B15" i="1"/>
  <c r="C25" i="1" l="1"/>
  <c r="D25" i="1" s="1"/>
  <c r="C27" i="1"/>
  <c r="D27" i="1" s="1"/>
  <c r="F36" i="2"/>
  <c r="C9" i="1"/>
  <c r="C15" i="1" s="1"/>
  <c r="D15" i="1" s="1"/>
  <c r="C21" i="1"/>
  <c r="D21" i="1" s="1"/>
  <c r="C42" i="2"/>
  <c r="C72" i="2" l="1"/>
  <c r="C117" i="2" s="1"/>
  <c r="C132" i="2" s="1"/>
  <c r="F7" i="2"/>
  <c r="F30" i="2" l="1"/>
  <c r="H30" i="2" s="1"/>
  <c r="H7" i="2"/>
  <c r="G42" i="2"/>
  <c r="C23" i="1"/>
  <c r="H19" i="2"/>
  <c r="H15" i="2"/>
  <c r="C22" i="1" l="1"/>
  <c r="D22" i="1" s="1"/>
  <c r="D23" i="1"/>
  <c r="C20" i="1" l="1"/>
  <c r="D20" i="1" s="1"/>
  <c r="E34" i="1"/>
  <c r="E35" i="1"/>
  <c r="E36" i="1"/>
  <c r="E37" i="1"/>
  <c r="G36" i="2" l="1"/>
  <c r="H36" i="2" s="1"/>
  <c r="C134" i="2"/>
  <c r="C30" i="1"/>
  <c r="C31" i="1" l="1"/>
  <c r="D31" i="1" s="1"/>
  <c r="C32" i="1" l="1"/>
</calcChain>
</file>

<file path=xl/sharedStrings.xml><?xml version="1.0" encoding="utf-8"?>
<sst xmlns="http://schemas.openxmlformats.org/spreadsheetml/2006/main" count="286" uniqueCount="262">
  <si>
    <t>1 deset.místo</t>
  </si>
  <si>
    <t>v tis. Kč</t>
  </si>
  <si>
    <t>Ukazatel</t>
  </si>
  <si>
    <t>Skutečnost</t>
  </si>
  <si>
    <t>% plnění</t>
  </si>
  <si>
    <t>Popis</t>
  </si>
  <si>
    <t>Fond odměn</t>
  </si>
  <si>
    <t>Rezervní fond</t>
  </si>
  <si>
    <t>-</t>
  </si>
  <si>
    <t>Přírůstek</t>
  </si>
  <si>
    <t>Úbytek</t>
  </si>
  <si>
    <t>Fond odměn (FO)</t>
  </si>
  <si>
    <t>Fond kulturních a sociálních potřeb (FKSP)</t>
  </si>
  <si>
    <t>Náklady hrazené ze státního rozpočtu</t>
  </si>
  <si>
    <t>celá čísla</t>
  </si>
  <si>
    <t>Fond investic</t>
  </si>
  <si>
    <t>Rezervní fond (RF)</t>
  </si>
  <si>
    <t>Fond investic (FI)</t>
  </si>
  <si>
    <t>Výnosy a investice celkem</t>
  </si>
  <si>
    <t>Náklady a investice celkem</t>
  </si>
  <si>
    <t>Rozpočet</t>
  </si>
  <si>
    <t>Dotace ze státního rozpočtu</t>
  </si>
  <si>
    <t>Transfery z EF, SR, KÚ, st. fondů a ost. zdrojů</t>
  </si>
  <si>
    <t>Neinvestiční příspěvek ÚSC - MČ Brno-sever</t>
  </si>
  <si>
    <t xml:space="preserve">Výnosy školy - hlavní činnost </t>
  </si>
  <si>
    <t xml:space="preserve">Výnosy školy - doplňková činnost </t>
  </si>
  <si>
    <r>
      <t>Použití peněžních fondů školy</t>
    </r>
    <r>
      <rPr>
        <b/>
        <sz val="10"/>
        <rFont val="Arial Narrow"/>
        <family val="2"/>
        <charset val="238"/>
      </rPr>
      <t>:</t>
    </r>
  </si>
  <si>
    <t>Fond kulturních a sociálních potřeb</t>
  </si>
  <si>
    <t>poskytuje  KÚ JMK ve výši krajských normativů</t>
  </si>
  <si>
    <t>Čerpání transferů z EF, SR, KÚ, st. fondů a ost.zdrojů</t>
  </si>
  <si>
    <t xml:space="preserve">Náklady - hlavní činnost celkem </t>
  </si>
  <si>
    <t>z  toho: náklady nekryté příspěvkem zřizovatele</t>
  </si>
  <si>
    <t>Náklady - doplňková činnost</t>
  </si>
  <si>
    <t>Výsledek hospodaření</t>
  </si>
  <si>
    <t>Stav peněžních fondů PO</t>
  </si>
  <si>
    <t>mzdy, zákonné odvody z mezd, příděl do FKSP, učební pomůcky, další vzdělávání pedagogických pracovníků</t>
  </si>
  <si>
    <t>přírůstek a úbytek: dle vyhl. č. 114/2002 Sb.</t>
  </si>
  <si>
    <r>
      <t xml:space="preserve">              provozní náklady:  </t>
    </r>
    <r>
      <rPr>
        <sz val="10"/>
        <rFont val="Calibri"/>
        <family val="2"/>
        <charset val="238"/>
      </rPr>
      <t>*</t>
    </r>
  </si>
  <si>
    <t xml:space="preserve">                          materiálové náklady  **</t>
  </si>
  <si>
    <t xml:space="preserve">                           energie  **</t>
  </si>
  <si>
    <t xml:space="preserve">                           opravy a údržba  **</t>
  </si>
  <si>
    <t xml:space="preserve">                           služby  **</t>
  </si>
  <si>
    <t xml:space="preserve">                           mzdové náklady  **</t>
  </si>
  <si>
    <t xml:space="preserve">                          odpisy dle odpisového plánu **</t>
  </si>
  <si>
    <t xml:space="preserve">                          jiné ostatní náklady  **</t>
  </si>
  <si>
    <r>
      <t xml:space="preserve">                         </t>
    </r>
    <r>
      <rPr>
        <b/>
        <sz val="10"/>
        <rFont val="Arial Narrow"/>
        <family val="2"/>
        <charset val="238"/>
      </rPr>
      <t>**</t>
    </r>
    <r>
      <rPr>
        <sz val="10"/>
        <rFont val="Arial Narrow"/>
        <family val="2"/>
        <charset val="238"/>
      </rPr>
      <t xml:space="preserve">  položky rozpočtu, jejichž změnu objemu schvaluje zřizovatel. V rámci položky je PO oprávněna provádět přesuny prostředků (v rozpisu), přesuny schvaluje ředitel PO.</t>
    </r>
  </si>
  <si>
    <r>
      <rPr>
        <b/>
        <sz val="10"/>
        <rFont val="Arial Narrow"/>
        <family val="2"/>
        <charset val="238"/>
      </rPr>
      <t xml:space="preserve">Vysvětlivky: 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*</t>
    </r>
    <r>
      <rPr>
        <sz val="10"/>
        <rFont val="Arial Narrow"/>
        <family val="2"/>
        <charset val="238"/>
      </rPr>
      <t xml:space="preserve">  závazný ukazatel stanovený zřizovatelem, který určuje účel použití prostředků a jehož objem příspěvková organizace (dále jen "PO") nesmí překročit bez schválení zřizovatele.</t>
    </r>
  </si>
  <si>
    <r>
      <t>Investice dotovaná obcí</t>
    </r>
    <r>
      <rPr>
        <b/>
        <sz val="10"/>
        <rFont val="Arial Narrow"/>
        <family val="2"/>
        <charset val="238"/>
      </rPr>
      <t xml:space="preserve"> *</t>
    </r>
  </si>
  <si>
    <r>
      <t>Investice vlastní</t>
    </r>
    <r>
      <rPr>
        <b/>
        <sz val="10"/>
        <rFont val="Arial Narrow"/>
        <family val="2"/>
        <charset val="238"/>
      </rPr>
      <t xml:space="preserve"> *</t>
    </r>
  </si>
  <si>
    <t xml:space="preserve">Rozpis </t>
  </si>
  <si>
    <t>v Kč</t>
  </si>
  <si>
    <t>Pomocné mezisoučty (V a N mimo závazné ukazatele):</t>
  </si>
  <si>
    <t xml:space="preserve">Výnosy a investice </t>
  </si>
  <si>
    <t>upřesnění</t>
  </si>
  <si>
    <t>v  celých Kč</t>
  </si>
  <si>
    <t>neivestiční přísp. ÚSC</t>
  </si>
  <si>
    <t>provozní příspěvek ÚMČ</t>
  </si>
  <si>
    <t>dotace MMB</t>
  </si>
  <si>
    <t>navýšení provozního příspěvku - úhrada pojistných událostí</t>
  </si>
  <si>
    <t>výnosy</t>
  </si>
  <si>
    <t>náklady</t>
  </si>
  <si>
    <t>celkem neinvestiční příspěvek ÚSC</t>
  </si>
  <si>
    <t>výnosy školy HČ</t>
  </si>
  <si>
    <t>stravné</t>
  </si>
  <si>
    <t>školné MŠ</t>
  </si>
  <si>
    <t>školné ŠD</t>
  </si>
  <si>
    <t>dary</t>
  </si>
  <si>
    <t>ostatní výnosy:</t>
  </si>
  <si>
    <t>fondy do výnosů</t>
  </si>
  <si>
    <t>potraviny</t>
  </si>
  <si>
    <t xml:space="preserve">celkem výnosy školy hlavní činnost </t>
  </si>
  <si>
    <t>výnosy školy DČ</t>
  </si>
  <si>
    <t>pronájmy učeben</t>
  </si>
  <si>
    <t>pronájmy tělocvičny</t>
  </si>
  <si>
    <t>pronájmy bazénu</t>
  </si>
  <si>
    <t>pronájmy sportovního areálu</t>
  </si>
  <si>
    <t>pronájem školního bytu</t>
  </si>
  <si>
    <t>pronájmy celkem</t>
  </si>
  <si>
    <t>celkem mimo závazné ukazatele</t>
  </si>
  <si>
    <t>(řádek 21 v tabulce hospodaření)</t>
  </si>
  <si>
    <t>příjem z reklamy</t>
  </si>
  <si>
    <t xml:space="preserve"> celkem výnosy</t>
  </si>
  <si>
    <t>celkem náklady</t>
  </si>
  <si>
    <t>prodej obědů cizím strávníkům</t>
  </si>
  <si>
    <t>provoz školního bufetu</t>
  </si>
  <si>
    <t>vyúčtování energií DČ</t>
  </si>
  <si>
    <t>celkem výnosy školy doplňková činnost</t>
  </si>
  <si>
    <t xml:space="preserve">  </t>
  </si>
  <si>
    <t>doplňková činnost</t>
  </si>
  <si>
    <t>zúčt. FO do výnosů</t>
  </si>
  <si>
    <t>zúčt. FKSP do výnosů</t>
  </si>
  <si>
    <t>nákup hmotného majetku pro potřeby zaměstnanců</t>
  </si>
  <si>
    <t>zúčt. RF do výnosů</t>
  </si>
  <si>
    <t xml:space="preserve">čerpání peněžních darů </t>
  </si>
  <si>
    <t>rozvoj činnosti</t>
  </si>
  <si>
    <t>další čerpání</t>
  </si>
  <si>
    <t>zúčtování FI do výnosů</t>
  </si>
  <si>
    <t>opravy</t>
  </si>
  <si>
    <t>celkem závazný ukazatel "provozní náklady" (řádek 22 v tabulce hospodaření)</t>
  </si>
  <si>
    <t>zapojení FI na investice</t>
  </si>
  <si>
    <t xml:space="preserve">Náklady a investice </t>
  </si>
  <si>
    <t>v  Kč</t>
  </si>
  <si>
    <r>
      <t xml:space="preserve">investice vlastní </t>
    </r>
    <r>
      <rPr>
        <b/>
        <sz val="10"/>
        <rFont val="Calibri"/>
        <family val="2"/>
        <charset val="238"/>
      </rPr>
      <t>*</t>
    </r>
  </si>
  <si>
    <t>(z fondu investic)</t>
  </si>
  <si>
    <r>
      <t xml:space="preserve">investice dotované ÚSC </t>
    </r>
    <r>
      <rPr>
        <b/>
        <sz val="10"/>
        <rFont val="Calibri"/>
        <family val="2"/>
        <charset val="238"/>
      </rPr>
      <t>*</t>
    </r>
  </si>
  <si>
    <t xml:space="preserve"> </t>
  </si>
  <si>
    <t>(přes fond investic)</t>
  </si>
  <si>
    <t>(součást závazného ukazatele)</t>
  </si>
  <si>
    <t>ostatní materiál (kanc., čisticí prostředky, drobný majetek atd.)</t>
  </si>
  <si>
    <t xml:space="preserve">celkem závazný ukazatel materiálové náklady </t>
  </si>
  <si>
    <t>potraviny pro DČ</t>
  </si>
  <si>
    <t>ostatní materiál v DČ</t>
  </si>
  <si>
    <t>elektřina</t>
  </si>
  <si>
    <t xml:space="preserve">voda </t>
  </si>
  <si>
    <t>plyn</t>
  </si>
  <si>
    <t>teplo</t>
  </si>
  <si>
    <t>energie pro DČ</t>
  </si>
  <si>
    <t>opravy z FI</t>
  </si>
  <si>
    <t>dovoz stravy</t>
  </si>
  <si>
    <t>odvoz odpadu</t>
  </si>
  <si>
    <t>praní prádla a textilií</t>
  </si>
  <si>
    <t>cestovné</t>
  </si>
  <si>
    <t>náklady na reprezentaci</t>
  </si>
  <si>
    <t>služby pro DČ</t>
  </si>
  <si>
    <t>odměna ředitelky / ředitele</t>
  </si>
  <si>
    <t>náhrady mzdy za dočasnou pracovní neschopnost</t>
  </si>
  <si>
    <t>příděl do FKSP</t>
  </si>
  <si>
    <t xml:space="preserve">mzdové náklady HČ </t>
  </si>
  <si>
    <t>mzdy a dohody v DČ</t>
  </si>
  <si>
    <t>odvody SP a ZP</t>
  </si>
  <si>
    <t>příděly do FKSP</t>
  </si>
  <si>
    <t>měsíčně dle schváleného odpisového plánu celkem</t>
  </si>
  <si>
    <t xml:space="preserve">pojištění majetku </t>
  </si>
  <si>
    <t>právní ochrana</t>
  </si>
  <si>
    <t xml:space="preserve">    zákonné pojištění úrazů zaměstnanců </t>
  </si>
  <si>
    <t xml:space="preserve">    prevent. prohlídky zaměstnaců, lékař. péče</t>
  </si>
  <si>
    <t xml:space="preserve">    pracovní oděvy, ochranné pomůcky</t>
  </si>
  <si>
    <t xml:space="preserve">    vzdělávání</t>
  </si>
  <si>
    <t xml:space="preserve">    BOZP, PO </t>
  </si>
  <si>
    <t>sociální náklady celkem</t>
  </si>
  <si>
    <t>jiné ostatní náklady HČ</t>
  </si>
  <si>
    <t>prodané zboží - bufet</t>
  </si>
  <si>
    <t>daň</t>
  </si>
  <si>
    <t>ostatní náklady DČ</t>
  </si>
  <si>
    <t>služby</t>
  </si>
  <si>
    <t xml:space="preserve">hrazené rodiči (kroužky, ŠvP, LV, školní výlety atd.) </t>
  </si>
  <si>
    <t>z Rezervního fondu (rozvoj činnosti)</t>
  </si>
  <si>
    <t>celkem položka jiné ostatní náklady</t>
  </si>
  <si>
    <t>celkem položka mzdové náklady</t>
  </si>
  <si>
    <t>celkem položka služby</t>
  </si>
  <si>
    <t>celkem položka opravy</t>
  </si>
  <si>
    <t>celkem položka energie</t>
  </si>
  <si>
    <t>NÁKLADY V DOPLŇKOVÉ ČINNOSTI CELKEM</t>
  </si>
  <si>
    <t>materiálové náklady v DČ</t>
  </si>
  <si>
    <t>energie v DČ</t>
  </si>
  <si>
    <t>opravy v DČ</t>
  </si>
  <si>
    <t>služby v DČ</t>
  </si>
  <si>
    <t>mzdové náklady v DČ</t>
  </si>
  <si>
    <t>jiné ostatní náklady v DČ</t>
  </si>
  <si>
    <t xml:space="preserve">z dotací MMB: mzdy a odvody SP, ZP, FKSP </t>
  </si>
  <si>
    <t>odpisy</t>
  </si>
  <si>
    <t>náklady v doplňkové činnosti:</t>
  </si>
  <si>
    <t>NÁKLADY NEKRYTÉ PŘÍSPEVKEM ZŘIZOVATELE CELKEM</t>
  </si>
  <si>
    <t>Výsledek hospodaření (ÚSC HČ + DČ)</t>
  </si>
  <si>
    <t>Doplňující komentář, zdůvodnění:</t>
  </si>
  <si>
    <t>materiálové náklady                 (materiál a DDHM)</t>
  </si>
  <si>
    <t>(materiál a DDHM)</t>
  </si>
  <si>
    <t>náklady ÚSC v hlavní činnosti, které se počítají do závazného ukazatele:</t>
  </si>
  <si>
    <t>materiálové náklady v HČ</t>
  </si>
  <si>
    <t xml:space="preserve">energie v HČ  </t>
  </si>
  <si>
    <t xml:space="preserve">opravy v HČ </t>
  </si>
  <si>
    <t xml:space="preserve">služby v HČ </t>
  </si>
  <si>
    <t xml:space="preserve">mzdové náklady v HČ </t>
  </si>
  <si>
    <t>odpisy DHM a DNM</t>
  </si>
  <si>
    <t xml:space="preserve">jiné ostatní náklady v HČ </t>
  </si>
  <si>
    <t>ZÁVAZNÝ UKAZATEL - PROVOZNÍ NÁKLADY CELKEM *</t>
  </si>
  <si>
    <r>
      <t xml:space="preserve">náklady ÚSC </t>
    </r>
    <r>
      <rPr>
        <b/>
        <sz val="10"/>
        <color rgb="FFFF0000"/>
        <rFont val="Arial CE"/>
        <charset val="238"/>
      </rPr>
      <t>mimo</t>
    </r>
    <r>
      <rPr>
        <b/>
        <sz val="10"/>
        <rFont val="Arial CE"/>
        <family val="2"/>
        <charset val="238"/>
      </rPr>
      <t xml:space="preserve"> závazný ukazatel (nekryté příspěvkem zřizovatele):</t>
    </r>
  </si>
  <si>
    <t xml:space="preserve">Mateřská škola Brno, nám. SNP 25a, příspěvková organizace </t>
  </si>
  <si>
    <t xml:space="preserve">mzdy, odvody, materiál, služby  </t>
  </si>
  <si>
    <t xml:space="preserve">elektřina (50), voda (65), teplo (195)            </t>
  </si>
  <si>
    <t xml:space="preserve">jmenovitý příspěvek ÚMČ na:     </t>
  </si>
  <si>
    <t xml:space="preserve">příjmy od rodičů: </t>
  </si>
  <si>
    <t xml:space="preserve">přeplatky energií: </t>
  </si>
  <si>
    <t xml:space="preserve">výnosy za ON a VN stravování cizích žáků </t>
  </si>
  <si>
    <t xml:space="preserve">úroky </t>
  </si>
  <si>
    <t xml:space="preserve">jiné:                          </t>
  </si>
  <si>
    <t xml:space="preserve">z FKSP:                             </t>
  </si>
  <si>
    <t xml:space="preserve">DHM, DNM, TZ: </t>
  </si>
  <si>
    <t xml:space="preserve">z výnosů od rodičů: kroužky, ŠvP   </t>
  </si>
  <si>
    <t xml:space="preserve">náklady kryté z Rezervního fondu:     </t>
  </si>
  <si>
    <t>náklady hrazené žáky: prodaný materiál, čipy</t>
  </si>
  <si>
    <t xml:space="preserve">DPČ:                  </t>
  </si>
  <si>
    <t xml:space="preserve">mzdy obec:     </t>
  </si>
  <si>
    <t>jiné:  (opr. položky, odepsané pohledávky, pokuty, náhrady škod)</t>
  </si>
  <si>
    <t>DHM, DNM, technické zhodnocení:</t>
  </si>
  <si>
    <t xml:space="preserve">DHM, DNM, technické zhodnocení:  </t>
  </si>
  <si>
    <t>Vypracovala: Bc. Marcela Giblová</t>
  </si>
  <si>
    <t xml:space="preserve">příspěvek na provoz </t>
  </si>
  <si>
    <t>školné</t>
  </si>
  <si>
    <t>čerpání na rozvoj činnosti (30), dary od rodičů (75)</t>
  </si>
  <si>
    <t>DDHM z RF (30), odměny z FO (15), materiál a služby z darů (75)</t>
  </si>
  <si>
    <t>DDHM a materiál</t>
  </si>
  <si>
    <t>dovoz stravy (57), banka (7), telefon, internet, poštovné (30), odvoz odpadu (7), zpracování účetnictví (0), mzdy (29), služby k programům (9), údržba zahrady a chodníků (25), ostraha (5), revize, servis (33), cestovné (1), ostatní služby (82)</t>
  </si>
  <si>
    <t>DPP chodníky, drobné opravy (25), DPP účetní (64), mzdy obec (15), odvody z mezd (12)</t>
  </si>
  <si>
    <t>pojištění majetku (6), sociální náklady (27)</t>
  </si>
  <si>
    <t>navýšení provozního příspěvku na …</t>
  </si>
  <si>
    <t xml:space="preserve">zpracování mezd </t>
  </si>
  <si>
    <t>Vypracovala:        Bc. Marcela Giblová</t>
  </si>
  <si>
    <t>telefon + internet, poštovné</t>
  </si>
  <si>
    <t>učební pomůcky, mzdové náklady</t>
  </si>
  <si>
    <t>hrazeno z pojistky</t>
  </si>
  <si>
    <t xml:space="preserve">dokrytí mezd, odměny </t>
  </si>
  <si>
    <t xml:space="preserve">z  finančních darů (např.akce pro děti): </t>
  </si>
  <si>
    <t xml:space="preserve">z Fondu odměn: </t>
  </si>
  <si>
    <t xml:space="preserve">údržba zahrady </t>
  </si>
  <si>
    <t>Schválila: Zora Lozrtová, ředitelka</t>
  </si>
  <si>
    <t xml:space="preserve">technické zhodnocení do 40 tis. Kč: </t>
  </si>
  <si>
    <t>Schválila:            Zora Lozrtová, ředitelka</t>
  </si>
  <si>
    <t>odkoupené obědy, náhrady škod</t>
  </si>
  <si>
    <t>Mateřská škola Brno, nám. SNP 25a, příspěvková organizace, IČO: 70994145</t>
  </si>
  <si>
    <t>hrazeno rodiči:</t>
  </si>
  <si>
    <t xml:space="preserve">DDHM: </t>
  </si>
  <si>
    <t xml:space="preserve">opravy movitého majetku z provozních prostředků: </t>
  </si>
  <si>
    <t xml:space="preserve">opravy nemovitého majetku z provozních prostředků: </t>
  </si>
  <si>
    <t>r. 2023</t>
  </si>
  <si>
    <t>k 1.1.2023</t>
  </si>
  <si>
    <t xml:space="preserve">    náklady závodní stravování </t>
  </si>
  <si>
    <t xml:space="preserve">Šablony JAK </t>
  </si>
  <si>
    <t>Přijaté finanční dary celkem:  nebyly</t>
  </si>
  <si>
    <t>Příloha č. 7/2p usnesení 9/19. schůze RMČ Brno-sever, konané dne 17.05.2023</t>
  </si>
  <si>
    <t>Komentář k čerpání rozpočtu za 1. pololetí 2023 pro ÚMČ Brno-sever</t>
  </si>
  <si>
    <t>z RF na rozvoj činnosti: nabíječka baterií, úklid.vozík, komoda, psací stůl</t>
  </si>
  <si>
    <t>vše z RF</t>
  </si>
  <si>
    <t>vše z FI</t>
  </si>
  <si>
    <t>k 30.06.2023</t>
  </si>
  <si>
    <t>příspěvek na provoz (515,0)</t>
  </si>
  <si>
    <t>opravy (0) - opravy jsou hrazené z FI</t>
  </si>
  <si>
    <t>dotace MMB:Erasmus+</t>
  </si>
  <si>
    <t>z dotací MMB:  ERASMUS+</t>
  </si>
  <si>
    <t>přijaté věcné dary zaúčtované do výnosů: Pianino</t>
  </si>
  <si>
    <t>oprava kopírky a vodoinstalo, pískovišť, myčky nádobí a termosů, splachovačů, tiskárny</t>
  </si>
  <si>
    <t>služby z dotací MMB ERASMUS+ včetně cestovného</t>
  </si>
  <si>
    <t>služby k program. (18.698), IT služby (12.000)</t>
  </si>
  <si>
    <t>ostatní služby: hlídací služba (2.650), pronájem klavíru (2.394), čistírna a čištění koberců (9.176), Klub Komenský (3.500), kontejner (3.174), odvoz klavíru (1.950), ostatní (3.127)</t>
  </si>
  <si>
    <t>DPP:  zprac. účetnictví a tabulky (39.150), chodníky (8.000)</t>
  </si>
  <si>
    <t>náklady z dotace MMB: ERASMUS+ cestovní pojištění</t>
  </si>
  <si>
    <t xml:space="preserve">z darů:  DDHM věcný dar Pianino          </t>
  </si>
  <si>
    <t>bankovní poplatky a kurzové ztráty</t>
  </si>
  <si>
    <t>Přijaté věcné dary celkem:    35 000 Kč Pianino</t>
  </si>
  <si>
    <t>školné (172,8), dotace MMB Erasmus+ (36,1), věcný dar - klavír (35,0)</t>
  </si>
  <si>
    <t>rozvoj činnosti (18,4)</t>
  </si>
  <si>
    <t>opravy (42,2)</t>
  </si>
  <si>
    <t>náklady Erasmus+ (36,1), věcný dar - klavír (35,0),  DDHM a materiál hrazené z RF (18,4), opravy hrazené z FI (42,2)</t>
  </si>
  <si>
    <t>DDHM (0) - je hrazeno z RF, materiál (83,5)</t>
  </si>
  <si>
    <t xml:space="preserve">elektřina (40,0), voda (40,8), teplo (243,7)            </t>
  </si>
  <si>
    <t>DPP: účetnictví a admin. (39,2), chodníky (8,0)</t>
  </si>
  <si>
    <t>pojištění majetku (11,2), sociální náklady (19,0)</t>
  </si>
  <si>
    <t>přírůstek: příděl ze ZVH 2022 (85,5); úbytek: rozvoj činnosti (18,4)</t>
  </si>
  <si>
    <t>přírůstek: tvorba z odpisů (1,0); úbytek: opravy (42,2)</t>
  </si>
  <si>
    <t>V Brně dne  16.7.2023</t>
  </si>
  <si>
    <t>revize, servis: revize zařízení LATIS, tělových.nařadí a dětsk.hřiště, elektro</t>
  </si>
  <si>
    <t>dovoz stravy (34,6), banka (3,4), telefon, internet, poštovné (10,8), odvoz odpadu (2,9), zpracování mezd (12,0), IT služby (30,7), revize, servis (14,9), ostatní služby (26,0)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</si>
</sst>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42" x14ac:knownFonts="1">
    <font>
      <sz val="10"/>
      <name val="Arial"/>
      <family val="2"/>
      <charset val="238"/>
    </font>
    <font>
      <sz val="10"/>
      <name val="Arial CE"/>
      <charset val="238"/>
    </font>
    <font>
      <b/>
      <i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  <charset val="238"/>
    </font>
    <font>
      <b/>
      <sz val="10"/>
      <color indexed="16"/>
      <name val="Arial Narrow"/>
      <family val="2"/>
    </font>
    <font>
      <b/>
      <sz val="9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name val="Times New Roman"/>
      <family val="1"/>
      <charset val="238"/>
    </font>
    <font>
      <sz val="8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rgb="FF0070C0"/>
      <name val="Arial"/>
      <family val="2"/>
      <charset val="238"/>
    </font>
    <font>
      <sz val="10"/>
      <color theme="0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name val="Calibri"/>
      <family val="2"/>
      <charset val="238"/>
    </font>
    <font>
      <b/>
      <sz val="11"/>
      <name val="Arial CE"/>
      <family val="2"/>
      <charset val="238"/>
    </font>
    <font>
      <i/>
      <sz val="10"/>
      <color indexed="12"/>
      <name val="Arial CE"/>
      <charset val="238"/>
    </font>
    <font>
      <b/>
      <sz val="10"/>
      <name val="Arial CE"/>
      <family val="2"/>
      <charset val="238"/>
    </font>
    <font>
      <sz val="10"/>
      <color indexed="10"/>
      <name val="Arial CE"/>
      <charset val="238"/>
    </font>
    <font>
      <sz val="10"/>
      <color rgb="FF0070C0"/>
      <name val="Arial CE"/>
      <charset val="238"/>
    </font>
    <font>
      <b/>
      <u/>
      <sz val="11"/>
      <name val="Arial CE"/>
      <family val="2"/>
      <charset val="238"/>
    </font>
    <font>
      <b/>
      <sz val="10"/>
      <name val="Arial CE"/>
      <charset val="238"/>
    </font>
    <font>
      <sz val="9"/>
      <color rgb="FF0070C0"/>
      <name val="Arial CE"/>
      <charset val="238"/>
    </font>
    <font>
      <u/>
      <sz val="10"/>
      <name val="Arial CE"/>
      <charset val="238"/>
    </font>
    <font>
      <sz val="9"/>
      <name val="Arial CE"/>
      <charset val="238"/>
    </font>
    <font>
      <sz val="9"/>
      <color theme="0"/>
      <name val="Arial CE"/>
      <charset val="238"/>
    </font>
    <font>
      <sz val="10"/>
      <color theme="0"/>
      <name val="Arial CE"/>
      <charset val="238"/>
    </font>
    <font>
      <b/>
      <sz val="10"/>
      <name val="Calibri"/>
      <family val="2"/>
      <charset val="238"/>
    </font>
    <font>
      <b/>
      <sz val="8"/>
      <name val="Arial CE"/>
      <charset val="238"/>
    </font>
    <font>
      <i/>
      <sz val="8"/>
      <color indexed="12"/>
      <name val="Arial CE"/>
      <charset val="238"/>
    </font>
    <font>
      <sz val="8"/>
      <name val="Arial CE"/>
      <family val="2"/>
      <charset val="238"/>
    </font>
    <font>
      <b/>
      <sz val="11"/>
      <name val="Arial CE"/>
      <charset val="238"/>
    </font>
    <font>
      <b/>
      <sz val="10"/>
      <color rgb="FFFF0000"/>
      <name val="Arial CE"/>
      <charset val="238"/>
    </font>
    <font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sz val="10"/>
      <color rgb="FF0070C0"/>
      <name val="Arial"/>
      <family val="2"/>
      <charset val="238"/>
    </font>
    <font>
      <i/>
      <sz val="10"/>
      <color rgb="FF00B0F0"/>
      <name val="Arial CE"/>
      <charset val="238"/>
    </font>
    <font>
      <i/>
      <sz val="9"/>
      <color rgb="FF0070C0"/>
      <name val="Arial"/>
      <family val="2"/>
      <charset val="238"/>
    </font>
    <font>
      <i/>
      <sz val="10"/>
      <color rgb="FF0070C0"/>
      <name val="Arial CE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51">
    <xf numFmtId="0" fontId="0" fillId="0" borderId="0" xfId="0"/>
    <xf numFmtId="164" fontId="3" fillId="0" borderId="1" xfId="0" applyNumberFormat="1" applyFont="1" applyBorder="1"/>
    <xf numFmtId="0" fontId="3" fillId="0" borderId="2" xfId="0" applyFont="1" applyBorder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164" fontId="3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3" fillId="2" borderId="0" xfId="0" applyNumberFormat="1" applyFont="1" applyFill="1" applyAlignment="1" applyProtection="1">
      <alignment horizontal="center"/>
      <protection locked="0"/>
    </xf>
    <xf numFmtId="0" fontId="3" fillId="0" borderId="9" xfId="0" applyFont="1" applyBorder="1" applyProtection="1">
      <protection locked="0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164" fontId="14" fillId="5" borderId="0" xfId="0" applyNumberFormat="1" applyFont="1" applyFill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right"/>
      <protection locked="0"/>
    </xf>
    <xf numFmtId="164" fontId="0" fillId="5" borderId="0" xfId="0" applyNumberFormat="1" applyFill="1" applyProtection="1">
      <protection locked="0"/>
    </xf>
    <xf numFmtId="164" fontId="14" fillId="5" borderId="0" xfId="0" applyNumberFormat="1" applyFont="1" applyFill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left" vertical="top" textRotation="180"/>
      <protection locked="0"/>
    </xf>
    <xf numFmtId="0" fontId="15" fillId="0" borderId="0" xfId="0" applyFont="1" applyAlignment="1" applyProtection="1">
      <alignment horizontal="center" textRotation="180"/>
      <protection locked="0"/>
    </xf>
    <xf numFmtId="164" fontId="3" fillId="0" borderId="10" xfId="0" applyNumberFormat="1" applyFont="1" applyBorder="1" applyAlignment="1" applyProtection="1">
      <alignment horizontal="right"/>
      <protection locked="0"/>
    </xf>
    <xf numFmtId="164" fontId="3" fillId="0" borderId="1" xfId="0" applyNumberFormat="1" applyFont="1" applyBorder="1" applyAlignment="1" applyProtection="1">
      <alignment horizontal="right"/>
      <protection locked="0"/>
    </xf>
    <xf numFmtId="14" fontId="9" fillId="0" borderId="4" xfId="0" applyNumberFormat="1" applyFont="1" applyBorder="1" applyAlignment="1" applyProtection="1">
      <alignment horizontal="center"/>
      <protection locked="0"/>
    </xf>
    <xf numFmtId="164" fontId="3" fillId="0" borderId="11" xfId="0" applyNumberFormat="1" applyFont="1" applyBorder="1" applyAlignment="1" applyProtection="1">
      <alignment horizontal="right"/>
      <protection locked="0"/>
    </xf>
    <xf numFmtId="3" fontId="3" fillId="0" borderId="12" xfId="1" applyNumberFormat="1" applyFont="1" applyBorder="1" applyAlignment="1">
      <alignment horizontal="right"/>
    </xf>
    <xf numFmtId="3" fontId="7" fillId="5" borderId="1" xfId="0" applyNumberFormat="1" applyFont="1" applyFill="1" applyBorder="1" applyAlignment="1">
      <alignment horizontal="right"/>
    </xf>
    <xf numFmtId="164" fontId="3" fillId="0" borderId="1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3" fontId="3" fillId="5" borderId="1" xfId="0" applyNumberFormat="1" applyFont="1" applyFill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3" fontId="13" fillId="4" borderId="13" xfId="0" applyNumberFormat="1" applyFont="1" applyFill="1" applyBorder="1" applyAlignment="1">
      <alignment horizontal="right"/>
    </xf>
    <xf numFmtId="164" fontId="13" fillId="4" borderId="13" xfId="0" applyNumberFormat="1" applyFont="1" applyFill="1" applyBorder="1" applyAlignment="1">
      <alignment horizontal="right"/>
    </xf>
    <xf numFmtId="164" fontId="13" fillId="6" borderId="22" xfId="0" applyNumberFormat="1" applyFont="1" applyFill="1" applyBorder="1" applyAlignment="1">
      <alignment horizontal="right"/>
    </xf>
    <xf numFmtId="1" fontId="8" fillId="0" borderId="22" xfId="0" applyNumberFormat="1" applyFont="1" applyBorder="1" applyAlignment="1">
      <alignment horizontal="center"/>
    </xf>
    <xf numFmtId="164" fontId="14" fillId="5" borderId="0" xfId="0" applyNumberFormat="1" applyFont="1" applyFill="1" applyAlignment="1" applyProtection="1">
      <alignment vertical="center"/>
      <protection locked="0"/>
    </xf>
    <xf numFmtId="164" fontId="3" fillId="0" borderId="1" xfId="0" applyNumberFormat="1" applyFont="1" applyBorder="1" applyAlignment="1" applyProtection="1">
      <alignment vertical="center"/>
      <protection locked="0"/>
    </xf>
    <xf numFmtId="164" fontId="3" fillId="0" borderId="1" xfId="0" applyNumberFormat="1" applyFont="1" applyBorder="1" applyAlignment="1">
      <alignment vertical="center"/>
    </xf>
    <xf numFmtId="0" fontId="10" fillId="0" borderId="2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164" fontId="7" fillId="5" borderId="1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4" fillId="2" borderId="0" xfId="0" applyFont="1" applyFill="1" applyAlignment="1">
      <alignment horizontal="right"/>
    </xf>
    <xf numFmtId="0" fontId="7" fillId="3" borderId="7" xfId="0" applyFont="1" applyFill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5" borderId="16" xfId="0" applyFont="1" applyFill="1" applyBorder="1"/>
    <xf numFmtId="0" fontId="3" fillId="0" borderId="6" xfId="0" applyFont="1" applyBorder="1"/>
    <xf numFmtId="0" fontId="2" fillId="6" borderId="18" xfId="0" applyFont="1" applyFill="1" applyBorder="1"/>
    <xf numFmtId="0" fontId="3" fillId="0" borderId="17" xfId="0" applyFont="1" applyBorder="1"/>
    <xf numFmtId="0" fontId="3" fillId="6" borderId="6" xfId="0" applyFont="1" applyFill="1" applyBorder="1"/>
    <xf numFmtId="0" fontId="3" fillId="5" borderId="6" xfId="0" applyFont="1" applyFill="1" applyBorder="1"/>
    <xf numFmtId="0" fontId="3" fillId="5" borderId="6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13" fillId="6" borderId="21" xfId="0" applyFont="1" applyFill="1" applyBorder="1"/>
    <xf numFmtId="0" fontId="7" fillId="0" borderId="3" xfId="0" applyFont="1" applyBorder="1"/>
    <xf numFmtId="0" fontId="3" fillId="0" borderId="23" xfId="0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19" fillId="0" borderId="0" xfId="2" applyFont="1" applyProtection="1">
      <protection locked="0"/>
    </xf>
    <xf numFmtId="0" fontId="1" fillId="0" borderId="0" xfId="2" applyProtection="1">
      <protection locked="0"/>
    </xf>
    <xf numFmtId="0" fontId="20" fillId="0" borderId="0" xfId="2" applyFont="1" applyProtection="1">
      <protection locked="0"/>
    </xf>
    <xf numFmtId="3" fontId="0" fillId="0" borderId="0" xfId="2" applyNumberFormat="1" applyFont="1" applyAlignment="1" applyProtection="1">
      <alignment horizontal="right"/>
      <protection locked="0"/>
    </xf>
    <xf numFmtId="0" fontId="20" fillId="0" borderId="0" xfId="2" applyFont="1" applyAlignment="1" applyProtection="1">
      <alignment horizontal="center"/>
      <protection locked="0"/>
    </xf>
    <xf numFmtId="3" fontId="20" fillId="0" borderId="0" xfId="2" applyNumberFormat="1" applyFont="1" applyAlignment="1" applyProtection="1">
      <alignment horizontal="center"/>
      <protection locked="0"/>
    </xf>
    <xf numFmtId="0" fontId="21" fillId="0" borderId="0" xfId="2" applyFont="1" applyProtection="1">
      <protection locked="0"/>
    </xf>
    <xf numFmtId="0" fontId="22" fillId="0" borderId="0" xfId="2" applyFont="1"/>
    <xf numFmtId="0" fontId="1" fillId="0" borderId="0" xfId="2"/>
    <xf numFmtId="0" fontId="20" fillId="0" borderId="40" xfId="2" applyFont="1" applyBorder="1" applyProtection="1">
      <protection locked="0"/>
    </xf>
    <xf numFmtId="0" fontId="1" fillId="0" borderId="41" xfId="2" applyBorder="1" applyProtection="1">
      <protection locked="0"/>
    </xf>
    <xf numFmtId="3" fontId="1" fillId="0" borderId="2" xfId="2" applyNumberFormat="1" applyBorder="1" applyProtection="1">
      <protection locked="0"/>
    </xf>
    <xf numFmtId="0" fontId="20" fillId="0" borderId="42" xfId="2" applyFont="1" applyBorder="1" applyProtection="1">
      <protection locked="0"/>
    </xf>
    <xf numFmtId="0" fontId="1" fillId="0" borderId="4" xfId="2" applyBorder="1" applyProtection="1">
      <protection locked="0"/>
    </xf>
    <xf numFmtId="0" fontId="25" fillId="0" borderId="1" xfId="2" applyFont="1" applyBorder="1" applyAlignment="1">
      <alignment horizontal="center"/>
    </xf>
    <xf numFmtId="3" fontId="25" fillId="0" borderId="1" xfId="2" applyNumberFormat="1" applyFont="1" applyBorder="1"/>
    <xf numFmtId="3" fontId="22" fillId="0" borderId="0" xfId="2" applyNumberFormat="1" applyFont="1"/>
    <xf numFmtId="0" fontId="0" fillId="0" borderId="10" xfId="2" applyFont="1" applyBorder="1" applyProtection="1">
      <protection locked="0"/>
    </xf>
    <xf numFmtId="0" fontId="20" fillId="0" borderId="43" xfId="2" applyFont="1" applyBorder="1" applyProtection="1">
      <protection locked="0"/>
    </xf>
    <xf numFmtId="0" fontId="24" fillId="5" borderId="13" xfId="2" applyFont="1" applyFill="1" applyBorder="1" applyProtection="1">
      <protection locked="0"/>
    </xf>
    <xf numFmtId="3" fontId="24" fillId="5" borderId="14" xfId="2" applyNumberFormat="1" applyFont="1" applyFill="1" applyBorder="1"/>
    <xf numFmtId="0" fontId="1" fillId="5" borderId="10" xfId="2" applyFill="1" applyBorder="1" applyProtection="1">
      <protection locked="0"/>
    </xf>
    <xf numFmtId="3" fontId="1" fillId="5" borderId="24" xfId="2" applyNumberFormat="1" applyFill="1" applyBorder="1" applyProtection="1">
      <protection locked="0"/>
    </xf>
    <xf numFmtId="0" fontId="19" fillId="10" borderId="0" xfId="2" applyFont="1" applyFill="1" applyProtection="1">
      <protection locked="0"/>
    </xf>
    <xf numFmtId="0" fontId="1" fillId="0" borderId="3" xfId="2" applyBorder="1" applyProtection="1">
      <protection locked="0"/>
    </xf>
    <xf numFmtId="0" fontId="1" fillId="0" borderId="1" xfId="2" applyBorder="1" applyProtection="1">
      <protection locked="0"/>
    </xf>
    <xf numFmtId="3" fontId="1" fillId="5" borderId="2" xfId="2" applyNumberFormat="1" applyFill="1" applyBorder="1" applyProtection="1">
      <protection locked="0"/>
    </xf>
    <xf numFmtId="0" fontId="0" fillId="0" borderId="1" xfId="2" applyFont="1" applyBorder="1" applyAlignment="1" applyProtection="1">
      <alignment horizontal="left" vertical="top" wrapText="1"/>
      <protection locked="0"/>
    </xf>
    <xf numFmtId="3" fontId="1" fillId="5" borderId="2" xfId="2" applyNumberFormat="1" applyFill="1" applyBorder="1" applyAlignment="1" applyProtection="1">
      <alignment horizontal="right" vertical="center"/>
      <protection locked="0"/>
    </xf>
    <xf numFmtId="0" fontId="19" fillId="9" borderId="0" xfId="2" applyFont="1" applyFill="1" applyProtection="1">
      <protection locked="0"/>
    </xf>
    <xf numFmtId="0" fontId="19" fillId="8" borderId="0" xfId="2" applyFont="1" applyFill="1" applyProtection="1">
      <protection locked="0"/>
    </xf>
    <xf numFmtId="0" fontId="20" fillId="0" borderId="3" xfId="2" applyFont="1" applyBorder="1" applyProtection="1">
      <protection locked="0"/>
    </xf>
    <xf numFmtId="0" fontId="19" fillId="11" borderId="0" xfId="2" applyFont="1" applyFill="1" applyProtection="1">
      <protection locked="0"/>
    </xf>
    <xf numFmtId="0" fontId="26" fillId="0" borderId="44" xfId="2" applyFont="1" applyBorder="1"/>
    <xf numFmtId="3" fontId="1" fillId="5" borderId="45" xfId="2" applyNumberFormat="1" applyFill="1" applyBorder="1" applyAlignment="1" applyProtection="1">
      <alignment horizontal="right" vertical="center"/>
      <protection locked="0"/>
    </xf>
    <xf numFmtId="0" fontId="0" fillId="0" borderId="46" xfId="2" applyFont="1" applyBorder="1" applyProtection="1">
      <protection locked="0"/>
    </xf>
    <xf numFmtId="0" fontId="20" fillId="0" borderId="48" xfId="2" applyFont="1" applyBorder="1" applyProtection="1">
      <protection locked="0"/>
    </xf>
    <xf numFmtId="0" fontId="20" fillId="5" borderId="3" xfId="2" applyFont="1" applyFill="1" applyBorder="1" applyProtection="1">
      <protection locked="0"/>
    </xf>
    <xf numFmtId="3" fontId="1" fillId="0" borderId="24" xfId="2" applyNumberFormat="1" applyBorder="1" applyProtection="1">
      <protection locked="0"/>
    </xf>
    <xf numFmtId="3" fontId="19" fillId="0" borderId="0" xfId="2" applyNumberFormat="1" applyFont="1" applyAlignment="1" applyProtection="1">
      <alignment vertical="center"/>
      <protection locked="0"/>
    </xf>
    <xf numFmtId="3" fontId="27" fillId="0" borderId="49" xfId="2" applyNumberFormat="1" applyFont="1" applyBorder="1"/>
    <xf numFmtId="3" fontId="1" fillId="0" borderId="45" xfId="2" applyNumberFormat="1" applyBorder="1" applyProtection="1">
      <protection locked="0"/>
    </xf>
    <xf numFmtId="0" fontId="1" fillId="0" borderId="50" xfId="2" applyBorder="1" applyProtection="1">
      <protection locked="0"/>
    </xf>
    <xf numFmtId="3" fontId="1" fillId="0" borderId="14" xfId="2" applyNumberFormat="1" applyBorder="1" applyProtection="1">
      <protection locked="0"/>
    </xf>
    <xf numFmtId="0" fontId="1" fillId="0" borderId="22" xfId="2" applyBorder="1"/>
    <xf numFmtId="3" fontId="1" fillId="0" borderId="51" xfId="2" applyNumberFormat="1" applyBorder="1"/>
    <xf numFmtId="3" fontId="19" fillId="0" borderId="0" xfId="2" applyNumberFormat="1" applyFont="1" applyAlignment="1" applyProtection="1">
      <alignment horizontal="right" vertical="center"/>
      <protection locked="0"/>
    </xf>
    <xf numFmtId="0" fontId="28" fillId="13" borderId="0" xfId="2" applyFont="1" applyFill="1"/>
    <xf numFmtId="0" fontId="29" fillId="13" borderId="0" xfId="2" applyFont="1" applyFill="1"/>
    <xf numFmtId="0" fontId="1" fillId="0" borderId="10" xfId="2" applyBorder="1" applyProtection="1">
      <protection locked="0"/>
    </xf>
    <xf numFmtId="0" fontId="22" fillId="0" borderId="0" xfId="2" applyFont="1" applyProtection="1">
      <protection locked="0"/>
    </xf>
    <xf numFmtId="3" fontId="22" fillId="0" borderId="1" xfId="2" applyNumberFormat="1" applyFont="1" applyBorder="1"/>
    <xf numFmtId="0" fontId="1" fillId="0" borderId="48" xfId="2" applyBorder="1" applyProtection="1">
      <protection locked="0"/>
    </xf>
    <xf numFmtId="0" fontId="19" fillId="14" borderId="0" xfId="2" applyFont="1" applyFill="1" applyProtection="1">
      <protection locked="0"/>
    </xf>
    <xf numFmtId="0" fontId="24" fillId="0" borderId="15" xfId="2" applyFont="1" applyBorder="1" applyProtection="1">
      <protection locked="0"/>
    </xf>
    <xf numFmtId="0" fontId="19" fillId="12" borderId="0" xfId="2" applyFont="1" applyFill="1" applyProtection="1">
      <protection locked="0"/>
    </xf>
    <xf numFmtId="0" fontId="24" fillId="0" borderId="16" xfId="2" applyFont="1" applyBorder="1" applyProtection="1">
      <protection locked="0"/>
    </xf>
    <xf numFmtId="0" fontId="24" fillId="0" borderId="53" xfId="2" applyFont="1" applyBorder="1" applyProtection="1">
      <protection locked="0"/>
    </xf>
    <xf numFmtId="0" fontId="0" fillId="0" borderId="1" xfId="2" applyFont="1" applyBorder="1" applyProtection="1">
      <protection locked="0"/>
    </xf>
    <xf numFmtId="3" fontId="1" fillId="5" borderId="2" xfId="2" applyNumberFormat="1" applyFill="1" applyBorder="1" applyAlignment="1" applyProtection="1">
      <alignment vertical="center"/>
      <protection locked="0"/>
    </xf>
    <xf numFmtId="0" fontId="24" fillId="0" borderId="42" xfId="2" applyFont="1" applyBorder="1" applyProtection="1">
      <protection locked="0"/>
    </xf>
    <xf numFmtId="0" fontId="24" fillId="0" borderId="17" xfId="2" applyFont="1" applyBorder="1" applyProtection="1">
      <protection locked="0"/>
    </xf>
    <xf numFmtId="3" fontId="1" fillId="5" borderId="24" xfId="2" applyNumberFormat="1" applyFill="1" applyBorder="1" applyAlignment="1" applyProtection="1">
      <alignment vertical="center"/>
      <protection locked="0"/>
    </xf>
    <xf numFmtId="0" fontId="25" fillId="0" borderId="0" xfId="2" applyFont="1" applyAlignment="1">
      <alignment horizontal="center"/>
    </xf>
    <xf numFmtId="0" fontId="25" fillId="0" borderId="10" xfId="2" applyFont="1" applyBorder="1" applyAlignment="1">
      <alignment horizontal="center"/>
    </xf>
    <xf numFmtId="3" fontId="24" fillId="16" borderId="51" xfId="2" applyNumberFormat="1" applyFont="1" applyFill="1" applyBorder="1"/>
    <xf numFmtId="0" fontId="24" fillId="0" borderId="0" xfId="2" applyFont="1" applyProtection="1">
      <protection locked="0"/>
    </xf>
    <xf numFmtId="3" fontId="24" fillId="0" borderId="0" xfId="2" applyNumberFormat="1" applyFont="1" applyProtection="1">
      <protection locked="0"/>
    </xf>
    <xf numFmtId="0" fontId="23" fillId="7" borderId="21" xfId="2" applyFont="1" applyFill="1" applyBorder="1" applyAlignment="1" applyProtection="1">
      <alignment horizontal="left" vertical="center"/>
      <protection locked="0"/>
    </xf>
    <xf numFmtId="0" fontId="31" fillId="0" borderId="42" xfId="2" applyFont="1" applyBorder="1" applyProtection="1">
      <protection locked="0"/>
    </xf>
    <xf numFmtId="3" fontId="1" fillId="5" borderId="55" xfId="2" applyNumberFormat="1" applyFill="1" applyBorder="1" applyAlignment="1" applyProtection="1">
      <alignment vertical="center"/>
      <protection locked="0"/>
    </xf>
    <xf numFmtId="0" fontId="24" fillId="5" borderId="42" xfId="2" applyFont="1" applyFill="1" applyBorder="1" applyProtection="1">
      <protection locked="0"/>
    </xf>
    <xf numFmtId="3" fontId="1" fillId="5" borderId="47" xfId="2" applyNumberFormat="1" applyFill="1" applyBorder="1" applyProtection="1">
      <protection locked="0"/>
    </xf>
    <xf numFmtId="0" fontId="31" fillId="0" borderId="43" xfId="2" applyFont="1" applyBorder="1" applyProtection="1">
      <protection locked="0"/>
    </xf>
    <xf numFmtId="0" fontId="1" fillId="5" borderId="13" xfId="2" applyFill="1" applyBorder="1" applyProtection="1">
      <protection locked="0"/>
    </xf>
    <xf numFmtId="3" fontId="1" fillId="5" borderId="14" xfId="2" applyNumberFormat="1" applyFill="1" applyBorder="1" applyProtection="1">
      <protection locked="0"/>
    </xf>
    <xf numFmtId="0" fontId="32" fillId="0" borderId="0" xfId="2" applyFont="1" applyProtection="1">
      <protection locked="0"/>
    </xf>
    <xf numFmtId="0" fontId="24" fillId="5" borderId="18" xfId="2" applyFont="1" applyFill="1" applyBorder="1" applyProtection="1">
      <protection locked="0"/>
    </xf>
    <xf numFmtId="0" fontId="20" fillId="5" borderId="43" xfId="2" applyFont="1" applyFill="1" applyBorder="1" applyProtection="1">
      <protection locked="0"/>
    </xf>
    <xf numFmtId="0" fontId="1" fillId="5" borderId="7" xfId="2" applyFill="1" applyBorder="1" applyProtection="1">
      <protection locked="0"/>
    </xf>
    <xf numFmtId="3" fontId="1" fillId="5" borderId="54" xfId="2" applyNumberFormat="1" applyFill="1" applyBorder="1" applyAlignment="1" applyProtection="1">
      <alignment vertical="center"/>
      <protection locked="0"/>
    </xf>
    <xf numFmtId="3" fontId="19" fillId="11" borderId="0" xfId="2" applyNumberFormat="1" applyFont="1" applyFill="1" applyAlignment="1" applyProtection="1">
      <alignment vertical="center"/>
      <protection locked="0"/>
    </xf>
    <xf numFmtId="0" fontId="1" fillId="5" borderId="1" xfId="2" applyFill="1" applyBorder="1" applyProtection="1">
      <protection locked="0"/>
    </xf>
    <xf numFmtId="3" fontId="19" fillId="9" borderId="0" xfId="2" applyNumberFormat="1" applyFont="1" applyFill="1" applyAlignment="1" applyProtection="1">
      <alignment vertical="center"/>
      <protection locked="0"/>
    </xf>
    <xf numFmtId="0" fontId="1" fillId="5" borderId="41" xfId="2" applyFill="1" applyBorder="1" applyProtection="1">
      <protection locked="0"/>
    </xf>
    <xf numFmtId="3" fontId="1" fillId="5" borderId="45" xfId="2" applyNumberFormat="1" applyFill="1" applyBorder="1" applyAlignment="1" applyProtection="1">
      <alignment vertical="center"/>
      <protection locked="0"/>
    </xf>
    <xf numFmtId="3" fontId="19" fillId="8" borderId="0" xfId="2" applyNumberFormat="1" applyFont="1" applyFill="1" applyAlignment="1" applyProtection="1">
      <alignment vertical="center"/>
      <protection locked="0"/>
    </xf>
    <xf numFmtId="3" fontId="19" fillId="12" borderId="0" xfId="2" applyNumberFormat="1" applyFont="1" applyFill="1" applyAlignment="1" applyProtection="1">
      <alignment vertical="center"/>
      <protection locked="0"/>
    </xf>
    <xf numFmtId="0" fontId="24" fillId="5" borderId="21" xfId="2" applyFont="1" applyFill="1" applyBorder="1" applyProtection="1">
      <protection locked="0"/>
    </xf>
    <xf numFmtId="0" fontId="1" fillId="5" borderId="22" xfId="2" applyFill="1" applyBorder="1" applyProtection="1">
      <protection locked="0"/>
    </xf>
    <xf numFmtId="3" fontId="1" fillId="5" borderId="51" xfId="2" applyNumberFormat="1" applyFill="1" applyBorder="1" applyAlignment="1" applyProtection="1">
      <alignment horizontal="right" vertical="center"/>
      <protection locked="0"/>
    </xf>
    <xf numFmtId="3" fontId="19" fillId="14" borderId="0" xfId="2" applyNumberFormat="1" applyFont="1" applyFill="1" applyAlignment="1" applyProtection="1">
      <alignment vertical="center"/>
      <protection locked="0"/>
    </xf>
    <xf numFmtId="0" fontId="24" fillId="5" borderId="43" xfId="2" applyFont="1" applyFill="1" applyBorder="1" applyProtection="1">
      <protection locked="0"/>
    </xf>
    <xf numFmtId="3" fontId="1" fillId="5" borderId="39" xfId="2" applyNumberFormat="1" applyFill="1" applyBorder="1" applyProtection="1">
      <protection locked="0"/>
    </xf>
    <xf numFmtId="3" fontId="1" fillId="12" borderId="0" xfId="2" applyNumberFormat="1" applyFill="1" applyAlignment="1" applyProtection="1">
      <alignment vertical="center"/>
      <protection locked="0"/>
    </xf>
    <xf numFmtId="3" fontId="1" fillId="14" borderId="0" xfId="2" applyNumberFormat="1" applyFill="1" applyAlignment="1" applyProtection="1">
      <alignment vertical="center"/>
      <protection locked="0"/>
    </xf>
    <xf numFmtId="3" fontId="1" fillId="14" borderId="0" xfId="2" applyNumberFormat="1" applyFill="1" applyAlignment="1" applyProtection="1">
      <alignment horizontal="right" vertical="center"/>
      <protection locked="0"/>
    </xf>
    <xf numFmtId="3" fontId="1" fillId="0" borderId="0" xfId="2" applyNumberFormat="1" applyProtection="1">
      <protection locked="0"/>
    </xf>
    <xf numFmtId="3" fontId="1" fillId="5" borderId="47" xfId="2" applyNumberFormat="1" applyFill="1" applyBorder="1" applyAlignment="1" applyProtection="1">
      <alignment vertical="center"/>
      <protection locked="0"/>
    </xf>
    <xf numFmtId="3" fontId="1" fillId="5" borderId="51" xfId="2" applyNumberFormat="1" applyFill="1" applyBorder="1" applyAlignment="1" applyProtection="1">
      <alignment vertical="center"/>
      <protection locked="0"/>
    </xf>
    <xf numFmtId="0" fontId="1" fillId="16" borderId="22" xfId="2" applyFill="1" applyBorder="1" applyProtection="1">
      <protection locked="0"/>
    </xf>
    <xf numFmtId="0" fontId="20" fillId="16" borderId="27" xfId="2" applyFont="1" applyFill="1" applyBorder="1" applyProtection="1">
      <protection locked="0"/>
    </xf>
    <xf numFmtId="0" fontId="20" fillId="16" borderId="42" xfId="2" applyFont="1" applyFill="1" applyBorder="1" applyProtection="1">
      <protection locked="0"/>
    </xf>
    <xf numFmtId="0" fontId="20" fillId="16" borderId="40" xfId="2" applyFont="1" applyFill="1" applyBorder="1" applyProtection="1">
      <protection locked="0"/>
    </xf>
    <xf numFmtId="0" fontId="20" fillId="16" borderId="43" xfId="2" applyFont="1" applyFill="1" applyBorder="1" applyProtection="1">
      <protection locked="0"/>
    </xf>
    <xf numFmtId="0" fontId="31" fillId="16" borderId="42" xfId="2" applyFont="1" applyFill="1" applyBorder="1" applyProtection="1">
      <protection locked="0"/>
    </xf>
    <xf numFmtId="0" fontId="1" fillId="16" borderId="3" xfId="2" applyFill="1" applyBorder="1" applyProtection="1">
      <protection locked="0"/>
    </xf>
    <xf numFmtId="0" fontId="1" fillId="16" borderId="10" xfId="2" applyFill="1" applyBorder="1" applyProtection="1">
      <protection locked="0"/>
    </xf>
    <xf numFmtId="3" fontId="1" fillId="16" borderId="2" xfId="2" applyNumberFormat="1" applyFill="1" applyBorder="1" applyAlignment="1" applyProtection="1">
      <alignment vertical="center"/>
      <protection locked="0"/>
    </xf>
    <xf numFmtId="0" fontId="24" fillId="16" borderId="13" xfId="2" applyFont="1" applyFill="1" applyBorder="1" applyProtection="1">
      <protection locked="0"/>
    </xf>
    <xf numFmtId="3" fontId="24" fillId="16" borderId="14" xfId="2" applyNumberFormat="1" applyFont="1" applyFill="1" applyBorder="1"/>
    <xf numFmtId="0" fontId="1" fillId="16" borderId="38" xfId="2" applyFill="1" applyBorder="1" applyProtection="1">
      <protection locked="0"/>
    </xf>
    <xf numFmtId="3" fontId="1" fillId="16" borderId="39" xfId="2" applyNumberFormat="1" applyFill="1" applyBorder="1" applyProtection="1">
      <protection locked="0"/>
    </xf>
    <xf numFmtId="0" fontId="1" fillId="16" borderId="1" xfId="2" applyFill="1" applyBorder="1" applyProtection="1">
      <protection locked="0"/>
    </xf>
    <xf numFmtId="3" fontId="1" fillId="16" borderId="2" xfId="2" applyNumberFormat="1" applyFill="1" applyBorder="1" applyProtection="1">
      <protection locked="0"/>
    </xf>
    <xf numFmtId="0" fontId="1" fillId="16" borderId="42" xfId="2" applyFill="1" applyBorder="1" applyProtection="1">
      <protection locked="0"/>
    </xf>
    <xf numFmtId="0" fontId="1" fillId="16" borderId="43" xfId="2" applyFill="1" applyBorder="1" applyProtection="1">
      <protection locked="0"/>
    </xf>
    <xf numFmtId="0" fontId="24" fillId="16" borderId="50" xfId="2" applyFont="1" applyFill="1" applyBorder="1" applyProtection="1">
      <protection locked="0"/>
    </xf>
    <xf numFmtId="3" fontId="24" fillId="16" borderId="55" xfId="2" applyNumberFormat="1" applyFont="1" applyFill="1" applyBorder="1"/>
    <xf numFmtId="3" fontId="1" fillId="16" borderId="24" xfId="2" applyNumberFormat="1" applyFill="1" applyBorder="1" applyProtection="1">
      <protection locked="0"/>
    </xf>
    <xf numFmtId="3" fontId="1" fillId="16" borderId="45" xfId="2" applyNumberFormat="1" applyFill="1" applyBorder="1" applyAlignment="1" applyProtection="1">
      <alignment vertical="center"/>
      <protection locked="0"/>
    </xf>
    <xf numFmtId="0" fontId="1" fillId="16" borderId="0" xfId="2" applyFill="1" applyProtection="1">
      <protection locked="0"/>
    </xf>
    <xf numFmtId="3" fontId="1" fillId="16" borderId="45" xfId="2" applyNumberFormat="1" applyFill="1" applyBorder="1" applyProtection="1">
      <protection locked="0"/>
    </xf>
    <xf numFmtId="3" fontId="1" fillId="16" borderId="14" xfId="2" applyNumberFormat="1" applyFill="1" applyBorder="1" applyProtection="1">
      <protection locked="0"/>
    </xf>
    <xf numFmtId="0" fontId="1" fillId="16" borderId="4" xfId="2" applyFill="1" applyBorder="1" applyProtection="1">
      <protection locked="0"/>
    </xf>
    <xf numFmtId="0" fontId="24" fillId="16" borderId="42" xfId="2" applyFont="1" applyFill="1" applyBorder="1" applyProtection="1">
      <protection locked="0"/>
    </xf>
    <xf numFmtId="0" fontId="24" fillId="16" borderId="21" xfId="2" applyFont="1" applyFill="1" applyBorder="1" applyProtection="1">
      <protection locked="0"/>
    </xf>
    <xf numFmtId="0" fontId="1" fillId="16" borderId="41" xfId="2" applyFill="1" applyBorder="1" applyProtection="1">
      <protection locked="0"/>
    </xf>
    <xf numFmtId="3" fontId="1" fillId="16" borderId="47" xfId="2" applyNumberFormat="1" applyFill="1" applyBorder="1" applyProtection="1">
      <protection locked="0"/>
    </xf>
    <xf numFmtId="0" fontId="1" fillId="16" borderId="22" xfId="2" applyFill="1" applyBorder="1"/>
    <xf numFmtId="3" fontId="0" fillId="16" borderId="51" xfId="2" applyNumberFormat="1" applyFont="1" applyFill="1" applyBorder="1"/>
    <xf numFmtId="0" fontId="33" fillId="16" borderId="42" xfId="2" applyFont="1" applyFill="1" applyBorder="1" applyProtection="1">
      <protection locked="0"/>
    </xf>
    <xf numFmtId="0" fontId="24" fillId="16" borderId="22" xfId="2" applyFont="1" applyFill="1" applyBorder="1" applyProtection="1">
      <protection locked="0"/>
    </xf>
    <xf numFmtId="3" fontId="1" fillId="5" borderId="45" xfId="2" applyNumberFormat="1" applyFill="1" applyBorder="1" applyProtection="1">
      <protection locked="0"/>
    </xf>
    <xf numFmtId="0" fontId="1" fillId="5" borderId="38" xfId="2" applyFill="1" applyBorder="1" applyProtection="1">
      <protection locked="0"/>
    </xf>
    <xf numFmtId="3" fontId="1" fillId="5" borderId="0" xfId="2" applyNumberFormat="1" applyFill="1" applyAlignment="1" applyProtection="1">
      <alignment vertical="center"/>
      <protection locked="0"/>
    </xf>
    <xf numFmtId="3" fontId="13" fillId="6" borderId="13" xfId="1" applyNumberFormat="1" applyFont="1" applyFill="1" applyBorder="1" applyAlignment="1">
      <alignment horizontal="right"/>
    </xf>
    <xf numFmtId="3" fontId="13" fillId="6" borderId="10" xfId="1" applyNumberFormat="1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 wrapText="1"/>
    </xf>
    <xf numFmtId="164" fontId="3" fillId="5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 vertical="center"/>
    </xf>
    <xf numFmtId="3" fontId="24" fillId="16" borderId="51" xfId="2" applyNumberFormat="1" applyFont="1" applyFill="1" applyBorder="1" applyProtection="1"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3" fontId="3" fillId="0" borderId="10" xfId="1" applyNumberFormat="1" applyFont="1" applyBorder="1" applyAlignment="1">
      <alignment horizontal="right" vertical="center"/>
    </xf>
    <xf numFmtId="0" fontId="24" fillId="5" borderId="16" xfId="2" applyFont="1" applyFill="1" applyBorder="1" applyAlignment="1" applyProtection="1">
      <alignment vertical="center"/>
      <protection locked="0"/>
    </xf>
    <xf numFmtId="0" fontId="0" fillId="0" borderId="10" xfId="2" applyFont="1" applyBorder="1" applyAlignment="1" applyProtection="1">
      <alignment vertical="center" wrapText="1"/>
      <protection locked="0"/>
    </xf>
    <xf numFmtId="0" fontId="20" fillId="0" borderId="21" xfId="2" applyFont="1" applyBorder="1" applyAlignment="1" applyProtection="1">
      <alignment vertical="center"/>
      <protection locked="0"/>
    </xf>
    <xf numFmtId="3" fontId="1" fillId="5" borderId="47" xfId="2" applyNumberFormat="1" applyFill="1" applyBorder="1" applyAlignment="1">
      <alignment vertical="center"/>
    </xf>
    <xf numFmtId="3" fontId="24" fillId="16" borderId="51" xfId="2" applyNumberFormat="1" applyFont="1" applyFill="1" applyBorder="1" applyAlignment="1">
      <alignment vertical="center"/>
    </xf>
    <xf numFmtId="3" fontId="1" fillId="5" borderId="51" xfId="2" applyNumberFormat="1" applyFill="1" applyBorder="1" applyAlignment="1">
      <alignment vertical="center"/>
    </xf>
    <xf numFmtId="3" fontId="24" fillId="7" borderId="56" xfId="2" applyNumberFormat="1" applyFont="1" applyFill="1" applyBorder="1" applyAlignment="1">
      <alignment vertical="center"/>
    </xf>
    <xf numFmtId="3" fontId="24" fillId="7" borderId="51" xfId="2" applyNumberFormat="1" applyFont="1" applyFill="1" applyBorder="1" applyAlignment="1">
      <alignment vertical="center"/>
    </xf>
    <xf numFmtId="0" fontId="23" fillId="7" borderId="37" xfId="2" applyFont="1" applyFill="1" applyBorder="1" applyAlignment="1" applyProtection="1">
      <alignment vertical="center"/>
      <protection locked="0"/>
    </xf>
    <xf numFmtId="3" fontId="24" fillId="7" borderId="39" xfId="2" applyNumberFormat="1" applyFont="1" applyFill="1" applyBorder="1" applyAlignment="1" applyProtection="1">
      <alignment horizontal="center" vertical="center"/>
      <protection locked="0"/>
    </xf>
    <xf numFmtId="3" fontId="24" fillId="16" borderId="39" xfId="2" applyNumberFormat="1" applyFont="1" applyFill="1" applyBorder="1" applyAlignment="1" applyProtection="1">
      <alignment horizontal="center" vertical="center"/>
      <protection locked="0"/>
    </xf>
    <xf numFmtId="0" fontId="24" fillId="16" borderId="38" xfId="2" applyFont="1" applyFill="1" applyBorder="1" applyAlignment="1" applyProtection="1">
      <alignment horizontal="center" vertical="center"/>
      <protection locked="0"/>
    </xf>
    <xf numFmtId="0" fontId="24" fillId="16" borderId="0" xfId="2" applyFont="1" applyFill="1" applyProtection="1">
      <protection locked="0"/>
    </xf>
    <xf numFmtId="0" fontId="1" fillId="16" borderId="48" xfId="2" applyFill="1" applyBorder="1" applyProtection="1">
      <protection locked="0"/>
    </xf>
    <xf numFmtId="3" fontId="3" fillId="6" borderId="1" xfId="0" applyNumberFormat="1" applyFont="1" applyFill="1" applyBorder="1" applyAlignment="1">
      <alignment horizontal="right" vertical="center"/>
    </xf>
    <xf numFmtId="3" fontId="3" fillId="5" borderId="11" xfId="0" applyNumberFormat="1" applyFont="1" applyFill="1" applyBorder="1" applyAlignment="1">
      <alignment horizontal="right"/>
    </xf>
    <xf numFmtId="3" fontId="3" fillId="5" borderId="10" xfId="0" applyNumberFormat="1" applyFont="1" applyFill="1" applyBorder="1" applyAlignment="1">
      <alignment horizontal="right"/>
    </xf>
    <xf numFmtId="3" fontId="3" fillId="6" borderId="1" xfId="0" applyNumberFormat="1" applyFont="1" applyFill="1" applyBorder="1" applyAlignment="1">
      <alignment horizontal="right"/>
    </xf>
    <xf numFmtId="3" fontId="3" fillId="5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 applyProtection="1">
      <alignment vertical="center" wrapText="1"/>
      <protection locked="0"/>
    </xf>
    <xf numFmtId="0" fontId="35" fillId="0" borderId="0" xfId="2" applyFont="1" applyAlignment="1" applyProtection="1">
      <alignment horizontal="right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6" borderId="16" xfId="0" applyFont="1" applyFill="1" applyBorder="1"/>
    <xf numFmtId="0" fontId="3" fillId="6" borderId="19" xfId="0" applyFont="1" applyFill="1" applyBorder="1"/>
    <xf numFmtId="0" fontId="3" fillId="6" borderId="20" xfId="0" applyFont="1" applyFill="1" applyBorder="1"/>
    <xf numFmtId="0" fontId="1" fillId="16" borderId="13" xfId="2" applyFill="1" applyBorder="1" applyAlignment="1" applyProtection="1">
      <alignment vertical="center" wrapText="1"/>
      <protection locked="0"/>
    </xf>
    <xf numFmtId="164" fontId="16" fillId="5" borderId="0" xfId="0" applyNumberFormat="1" applyFont="1" applyFill="1" applyAlignment="1" applyProtection="1">
      <alignment vertical="top" wrapText="1"/>
      <protection locked="0"/>
    </xf>
    <xf numFmtId="0" fontId="16" fillId="5" borderId="0" xfId="0" applyFont="1" applyFill="1" applyProtection="1">
      <protection locked="0"/>
    </xf>
    <xf numFmtId="0" fontId="35" fillId="0" borderId="0" xfId="2" applyFont="1" applyProtection="1"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49" fontId="7" fillId="3" borderId="8" xfId="0" applyNumberFormat="1" applyFont="1" applyFill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37" fillId="0" borderId="0" xfId="2" applyFont="1" applyAlignment="1" applyProtection="1">
      <alignment vertical="center"/>
      <protection locked="0"/>
    </xf>
    <xf numFmtId="0" fontId="36" fillId="5" borderId="0" xfId="0" applyFont="1" applyFill="1" applyAlignment="1" applyProtection="1">
      <alignment vertical="center"/>
      <protection locked="0"/>
    </xf>
    <xf numFmtId="0" fontId="37" fillId="0" borderId="0" xfId="2" applyFont="1" applyProtection="1">
      <protection locked="0"/>
    </xf>
    <xf numFmtId="4" fontId="37" fillId="0" borderId="0" xfId="2" applyNumberFormat="1" applyFont="1" applyAlignment="1" applyProtection="1">
      <alignment vertical="center"/>
      <protection locked="0"/>
    </xf>
    <xf numFmtId="0" fontId="1" fillId="5" borderId="22" xfId="2" applyFill="1" applyBorder="1" applyAlignment="1" applyProtection="1">
      <alignment vertical="top" wrapText="1"/>
      <protection locked="0"/>
    </xf>
    <xf numFmtId="164" fontId="38" fillId="5" borderId="0" xfId="0" applyNumberFormat="1" applyFont="1" applyFill="1" applyAlignment="1" applyProtection="1">
      <alignment vertical="top" wrapText="1"/>
      <protection locked="0"/>
    </xf>
    <xf numFmtId="164" fontId="3" fillId="0" borderId="1" xfId="0" applyNumberFormat="1" applyFont="1" applyBorder="1" applyAlignment="1">
      <alignment horizontal="right" vertical="center" wrapText="1"/>
    </xf>
    <xf numFmtId="0" fontId="0" fillId="0" borderId="4" xfId="2" applyFont="1" applyBorder="1" applyProtection="1">
      <protection locked="0"/>
    </xf>
    <xf numFmtId="0" fontId="36" fillId="5" borderId="0" xfId="0" applyFont="1" applyFill="1" applyProtection="1">
      <protection locked="0"/>
    </xf>
    <xf numFmtId="0" fontId="1" fillId="16" borderId="38" xfId="2" applyFill="1" applyBorder="1" applyAlignment="1" applyProtection="1">
      <alignment horizontal="left" vertical="top" wrapText="1"/>
      <protection locked="0"/>
    </xf>
    <xf numFmtId="3" fontId="1" fillId="16" borderId="39" xfId="2" applyNumberFormat="1" applyFill="1" applyBorder="1" applyAlignment="1" applyProtection="1">
      <alignment horizontal="right" vertical="center"/>
      <protection locked="0"/>
    </xf>
    <xf numFmtId="0" fontId="0" fillId="0" borderId="1" xfId="2" applyFont="1" applyBorder="1" applyAlignment="1" applyProtection="1">
      <alignment horizontal="justify" vertical="center"/>
      <protection locked="0"/>
    </xf>
    <xf numFmtId="0" fontId="39" fillId="0" borderId="0" xfId="2" applyFont="1" applyProtection="1">
      <protection locked="0"/>
    </xf>
    <xf numFmtId="164" fontId="14" fillId="5" borderId="0" xfId="0" applyNumberFormat="1" applyFont="1" applyFill="1" applyAlignment="1" applyProtection="1">
      <alignment vertical="top" wrapText="1"/>
      <protection locked="0"/>
    </xf>
    <xf numFmtId="164" fontId="40" fillId="5" borderId="0" xfId="0" applyNumberFormat="1" applyFont="1" applyFill="1" applyAlignment="1" applyProtection="1">
      <alignment vertical="center"/>
      <protection locked="0"/>
    </xf>
    <xf numFmtId="0" fontId="41" fillId="0" borderId="0" xfId="2" applyFont="1" applyProtection="1">
      <protection locked="0"/>
    </xf>
    <xf numFmtId="0" fontId="18" fillId="7" borderId="35" xfId="2" applyFont="1" applyFill="1" applyBorder="1" applyAlignment="1" applyProtection="1">
      <alignment horizontal="center" vertical="center"/>
      <protection locked="0"/>
    </xf>
    <xf numFmtId="0" fontId="18" fillId="7" borderId="36" xfId="2" applyFont="1" applyFill="1" applyBorder="1" applyAlignment="1" applyProtection="1">
      <alignment horizontal="center" vertical="center"/>
      <protection locked="0"/>
    </xf>
    <xf numFmtId="0" fontId="18" fillId="7" borderId="26" xfId="2" applyFont="1" applyFill="1" applyBorder="1" applyAlignment="1" applyProtection="1">
      <alignment horizontal="center" vertical="center"/>
      <protection locked="0"/>
    </xf>
    <xf numFmtId="0" fontId="20" fillId="7" borderId="35" xfId="2" applyFont="1" applyFill="1" applyBorder="1" applyAlignment="1" applyProtection="1">
      <alignment horizontal="center" vertical="center"/>
      <protection locked="0"/>
    </xf>
    <xf numFmtId="0" fontId="20" fillId="7" borderId="36" xfId="2" applyFont="1" applyFill="1" applyBorder="1" applyAlignment="1" applyProtection="1">
      <alignment horizontal="center" vertical="center"/>
      <protection locked="0"/>
    </xf>
    <xf numFmtId="0" fontId="20" fillId="7" borderId="26" xfId="2" applyFont="1" applyFill="1" applyBorder="1" applyAlignment="1" applyProtection="1">
      <alignment horizontal="center" vertical="center"/>
      <protection locked="0"/>
    </xf>
    <xf numFmtId="0" fontId="25" fillId="11" borderId="1" xfId="2" applyFont="1" applyFill="1" applyBorder="1" applyAlignment="1">
      <alignment horizontal="center"/>
    </xf>
    <xf numFmtId="0" fontId="20" fillId="16" borderId="35" xfId="2" applyFont="1" applyFill="1" applyBorder="1" applyAlignment="1">
      <alignment horizontal="left" vertical="center"/>
    </xf>
    <xf numFmtId="0" fontId="20" fillId="16" borderId="36" xfId="2" applyFont="1" applyFill="1" applyBorder="1" applyAlignment="1">
      <alignment horizontal="left" vertical="center"/>
    </xf>
    <xf numFmtId="0" fontId="20" fillId="16" borderId="26" xfId="2" applyFont="1" applyFill="1" applyBorder="1" applyAlignment="1">
      <alignment horizontal="left" vertical="center"/>
    </xf>
    <xf numFmtId="0" fontId="25" fillId="8" borderId="12" xfId="2" applyFont="1" applyFill="1" applyBorder="1" applyAlignment="1">
      <alignment horizontal="center"/>
    </xf>
    <xf numFmtId="0" fontId="25" fillId="8" borderId="58" xfId="2" applyFont="1" applyFill="1" applyBorder="1" applyAlignment="1">
      <alignment horizontal="center"/>
    </xf>
    <xf numFmtId="3" fontId="1" fillId="5" borderId="45" xfId="2" applyNumberFormat="1" applyFill="1" applyBorder="1" applyAlignment="1" applyProtection="1">
      <alignment horizontal="right" vertical="center"/>
      <protection locked="0"/>
    </xf>
    <xf numFmtId="3" fontId="1" fillId="5" borderId="47" xfId="2" applyNumberFormat="1" applyFill="1" applyBorder="1" applyAlignment="1" applyProtection="1">
      <alignment horizontal="right" vertical="center"/>
      <protection locked="0"/>
    </xf>
    <xf numFmtId="3" fontId="1" fillId="5" borderId="24" xfId="2" applyNumberFormat="1" applyFill="1" applyBorder="1" applyAlignment="1" applyProtection="1">
      <alignment horizontal="right" vertical="center"/>
      <protection locked="0"/>
    </xf>
    <xf numFmtId="0" fontId="25" fillId="12" borderId="1" xfId="2" applyFont="1" applyFill="1" applyBorder="1" applyAlignment="1">
      <alignment horizontal="center"/>
    </xf>
    <xf numFmtId="0" fontId="25" fillId="10" borderId="1" xfId="2" applyFont="1" applyFill="1" applyBorder="1" applyAlignment="1">
      <alignment horizontal="center"/>
    </xf>
    <xf numFmtId="0" fontId="28" fillId="13" borderId="52" xfId="2" applyFont="1" applyFill="1" applyBorder="1" applyAlignment="1">
      <alignment horizontal="center"/>
    </xf>
    <xf numFmtId="0" fontId="25" fillId="14" borderId="1" xfId="2" applyFont="1" applyFill="1" applyBorder="1" applyAlignment="1">
      <alignment horizontal="center"/>
    </xf>
    <xf numFmtId="0" fontId="25" fillId="15" borderId="16" xfId="2" applyFont="1" applyFill="1" applyBorder="1" applyAlignment="1">
      <alignment horizontal="left"/>
    </xf>
    <xf numFmtId="0" fontId="25" fillId="15" borderId="19" xfId="2" applyFont="1" applyFill="1" applyBorder="1" applyAlignment="1">
      <alignment horizontal="left"/>
    </xf>
    <xf numFmtId="0" fontId="25" fillId="15" borderId="20" xfId="2" applyFont="1" applyFill="1" applyBorder="1" applyAlignment="1">
      <alignment horizontal="left"/>
    </xf>
    <xf numFmtId="0" fontId="1" fillId="16" borderId="7" xfId="2" applyFill="1" applyBorder="1" applyAlignment="1" applyProtection="1">
      <alignment horizontal="left" vertical="top" wrapText="1"/>
      <protection locked="0"/>
    </xf>
    <xf numFmtId="0" fontId="1" fillId="16" borderId="10" xfId="2" applyFill="1" applyBorder="1" applyAlignment="1" applyProtection="1">
      <alignment horizontal="left" vertical="top" wrapText="1"/>
      <protection locked="0"/>
    </xf>
    <xf numFmtId="3" fontId="1" fillId="16" borderId="54" xfId="2" applyNumberFormat="1" applyFill="1" applyBorder="1" applyAlignment="1" applyProtection="1">
      <alignment horizontal="right" vertical="center"/>
      <protection locked="0"/>
    </xf>
    <xf numFmtId="3" fontId="1" fillId="16" borderId="24" xfId="2" applyNumberFormat="1" applyFill="1" applyBorder="1" applyAlignment="1" applyProtection="1">
      <alignment horizontal="right" vertical="center"/>
      <protection locked="0"/>
    </xf>
    <xf numFmtId="0" fontId="24" fillId="7" borderId="35" xfId="2" applyFont="1" applyFill="1" applyBorder="1" applyAlignment="1" applyProtection="1">
      <alignment horizontal="left" vertical="center"/>
      <protection locked="0"/>
    </xf>
    <xf numFmtId="0" fontId="24" fillId="7" borderId="57" xfId="2" applyFont="1" applyFill="1" applyBorder="1" applyAlignment="1" applyProtection="1">
      <alignment horizontal="left" vertical="center"/>
      <protection locked="0"/>
    </xf>
    <xf numFmtId="0" fontId="20" fillId="5" borderId="35" xfId="2" applyFont="1" applyFill="1" applyBorder="1" applyAlignment="1" applyProtection="1">
      <alignment horizontal="left" vertical="center"/>
      <protection locked="0"/>
    </xf>
    <xf numFmtId="0" fontId="20" fillId="5" borderId="57" xfId="2" applyFont="1" applyFill="1" applyBorder="1" applyAlignment="1" applyProtection="1">
      <alignment horizontal="left" vertical="center"/>
      <protection locked="0"/>
    </xf>
    <xf numFmtId="0" fontId="1" fillId="16" borderId="41" xfId="2" applyFill="1" applyBorder="1" applyAlignment="1" applyProtection="1">
      <alignment horizontal="left" vertical="top" wrapText="1"/>
      <protection locked="0"/>
    </xf>
    <xf numFmtId="0" fontId="1" fillId="16" borderId="50" xfId="2" applyFill="1" applyBorder="1" applyAlignment="1" applyProtection="1">
      <alignment horizontal="left" vertical="top" wrapText="1"/>
      <protection locked="0"/>
    </xf>
    <xf numFmtId="3" fontId="1" fillId="16" borderId="45" xfId="2" applyNumberFormat="1" applyFill="1" applyBorder="1" applyAlignment="1" applyProtection="1">
      <alignment horizontal="right" vertical="center"/>
      <protection locked="0"/>
    </xf>
    <xf numFmtId="3" fontId="1" fillId="16" borderId="55" xfId="2" applyNumberFormat="1" applyFill="1" applyBorder="1" applyAlignment="1" applyProtection="1">
      <alignment horizontal="right" vertical="center"/>
      <protection locked="0"/>
    </xf>
    <xf numFmtId="0" fontId="25" fillId="9" borderId="1" xfId="2" applyFont="1" applyFill="1" applyBorder="1" applyAlignment="1">
      <alignment horizontal="center"/>
    </xf>
    <xf numFmtId="49" fontId="1" fillId="0" borderId="0" xfId="2" applyNumberFormat="1" applyAlignment="1" applyProtection="1">
      <alignment horizontal="left"/>
      <protection locked="0"/>
    </xf>
    <xf numFmtId="0" fontId="1" fillId="16" borderId="4" xfId="2" applyFill="1" applyBorder="1" applyAlignment="1" applyProtection="1">
      <alignment horizontal="left" vertical="top" wrapText="1"/>
      <protection locked="0"/>
    </xf>
    <xf numFmtId="0" fontId="1" fillId="16" borderId="1" xfId="2" applyFill="1" applyBorder="1" applyAlignment="1" applyProtection="1">
      <alignment horizontal="left" vertical="top" wrapText="1"/>
      <protection locked="0"/>
    </xf>
    <xf numFmtId="3" fontId="1" fillId="16" borderId="2" xfId="2" applyNumberFormat="1" applyFill="1" applyBorder="1" applyAlignment="1" applyProtection="1">
      <alignment horizontal="right" vertical="center"/>
      <protection locked="0"/>
    </xf>
    <xf numFmtId="0" fontId="34" fillId="7" borderId="35" xfId="2" applyFont="1" applyFill="1" applyBorder="1" applyAlignment="1" applyProtection="1">
      <alignment horizontal="left" vertical="center"/>
      <protection locked="0"/>
    </xf>
    <xf numFmtId="0" fontId="34" fillId="7" borderId="26" xfId="2" applyFont="1" applyFill="1" applyBorder="1" applyAlignment="1" applyProtection="1">
      <alignment horizontal="left" vertical="center"/>
      <protection locked="0"/>
    </xf>
    <xf numFmtId="0" fontId="20" fillId="0" borderId="0" xfId="2" applyFont="1" applyAlignment="1" applyProtection="1">
      <alignment horizontal="center"/>
      <protection locked="0"/>
    </xf>
    <xf numFmtId="0" fontId="0" fillId="0" borderId="0" xfId="2" applyFont="1" applyAlignment="1" applyProtection="1">
      <alignment horizontal="left"/>
      <protection locked="0"/>
    </xf>
    <xf numFmtId="0" fontId="1" fillId="0" borderId="0" xfId="2" applyAlignment="1" applyProtection="1">
      <alignment horizontal="left"/>
      <protection locked="0"/>
    </xf>
    <xf numFmtId="49" fontId="0" fillId="0" borderId="0" xfId="2" applyNumberFormat="1" applyFont="1" applyAlignment="1" applyProtection="1">
      <alignment horizontal="left"/>
      <protection locked="0"/>
    </xf>
    <xf numFmtId="0" fontId="20" fillId="5" borderId="35" xfId="2" applyFont="1" applyFill="1" applyBorder="1" applyAlignment="1">
      <alignment horizontal="left"/>
    </xf>
    <xf numFmtId="0" fontId="20" fillId="5" borderId="36" xfId="2" applyFont="1" applyFill="1" applyBorder="1" applyAlignment="1">
      <alignment horizontal="left"/>
    </xf>
    <xf numFmtId="0" fontId="20" fillId="5" borderId="26" xfId="2" applyFont="1" applyFill="1" applyBorder="1" applyAlignment="1">
      <alignment horizontal="left"/>
    </xf>
    <xf numFmtId="49" fontId="37" fillId="0" borderId="0" xfId="2" applyNumberFormat="1" applyFont="1" applyAlignment="1" applyProtection="1">
      <alignment horizontal="left"/>
      <protection locked="0"/>
    </xf>
    <xf numFmtId="49" fontId="24" fillId="0" borderId="0" xfId="2" applyNumberFormat="1" applyFont="1" applyAlignment="1" applyProtection="1">
      <alignment horizontal="left"/>
      <protection locked="0"/>
    </xf>
    <xf numFmtId="0" fontId="20" fillId="5" borderId="27" xfId="2" applyFont="1" applyFill="1" applyBorder="1" applyAlignment="1" applyProtection="1">
      <alignment horizontal="left" vertical="center" wrapText="1"/>
      <protection locked="0"/>
    </xf>
    <xf numFmtId="0" fontId="20" fillId="5" borderId="42" xfId="2" applyFont="1" applyFill="1" applyBorder="1" applyAlignment="1" applyProtection="1">
      <alignment horizontal="left" vertical="center" wrapText="1"/>
      <protection locked="0"/>
    </xf>
    <xf numFmtId="0" fontId="20" fillId="5" borderId="27" xfId="2" applyFont="1" applyFill="1" applyBorder="1" applyAlignment="1" applyProtection="1">
      <alignment horizontal="left" vertical="center"/>
      <protection locked="0"/>
    </xf>
    <xf numFmtId="0" fontId="20" fillId="5" borderId="42" xfId="2" applyFont="1" applyFill="1" applyBorder="1" applyAlignment="1" applyProtection="1">
      <alignment horizontal="left" vertical="center"/>
      <protection locked="0"/>
    </xf>
    <xf numFmtId="0" fontId="20" fillId="5" borderId="43" xfId="2" applyFont="1" applyFill="1" applyBorder="1" applyAlignment="1" applyProtection="1">
      <alignment horizontal="left" vertical="center"/>
      <protection locked="0"/>
    </xf>
    <xf numFmtId="0" fontId="24" fillId="16" borderId="35" xfId="2" applyFont="1" applyFill="1" applyBorder="1" applyAlignment="1" applyProtection="1">
      <alignment horizontal="left" vertical="center"/>
      <protection locked="0"/>
    </xf>
    <xf numFmtId="0" fontId="24" fillId="16" borderId="57" xfId="2" applyFont="1" applyFill="1" applyBorder="1" applyAlignment="1" applyProtection="1">
      <alignment horizontal="left" vertical="center"/>
      <protection locked="0"/>
    </xf>
    <xf numFmtId="0" fontId="24" fillId="5" borderId="35" xfId="2" applyFont="1" applyFill="1" applyBorder="1" applyAlignment="1" applyProtection="1">
      <alignment horizontal="left" vertical="center"/>
      <protection locked="0"/>
    </xf>
    <xf numFmtId="0" fontId="24" fillId="5" borderId="57" xfId="2" applyFont="1" applyFill="1" applyBorder="1" applyAlignment="1" applyProtection="1">
      <alignment horizontal="left" vertical="center"/>
      <protection locked="0"/>
    </xf>
    <xf numFmtId="0" fontId="3" fillId="0" borderId="34" xfId="0" applyFont="1" applyBorder="1" applyAlignment="1">
      <alignment horizontal="left" vertical="center"/>
    </xf>
    <xf numFmtId="165" fontId="0" fillId="5" borderId="0" xfId="0" applyNumberFormat="1" applyFill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left" vertical="top" textRotation="180"/>
      <protection locked="0"/>
    </xf>
    <xf numFmtId="3" fontId="3" fillId="0" borderId="1" xfId="0" applyNumberFormat="1" applyFont="1" applyBorder="1" applyAlignment="1" applyProtection="1">
      <alignment horizontal="left" wrapText="1"/>
      <protection locked="0"/>
    </xf>
    <xf numFmtId="3" fontId="3" fillId="0" borderId="2" xfId="0" applyNumberFormat="1" applyFont="1" applyBorder="1" applyAlignment="1" applyProtection="1">
      <alignment horizontal="left" wrapText="1"/>
      <protection locked="0"/>
    </xf>
    <xf numFmtId="3" fontId="3" fillId="0" borderId="1" xfId="0" applyNumberFormat="1" applyFont="1" applyBorder="1" applyAlignment="1" applyProtection="1">
      <alignment horizontal="left"/>
      <protection locked="0"/>
    </xf>
    <xf numFmtId="3" fontId="3" fillId="0" borderId="2" xfId="0" applyNumberFormat="1" applyFont="1" applyBorder="1" applyAlignment="1" applyProtection="1">
      <alignment horizontal="left"/>
      <protection locked="0"/>
    </xf>
    <xf numFmtId="3" fontId="3" fillId="0" borderId="1" xfId="0" applyNumberFormat="1" applyFont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3" fillId="0" borderId="12" xfId="0" applyNumberFormat="1" applyFont="1" applyBorder="1" applyAlignment="1" applyProtection="1">
      <alignment horizontal="left"/>
      <protection locked="0"/>
    </xf>
    <xf numFmtId="3" fontId="3" fillId="0" borderId="20" xfId="0" applyNumberFormat="1" applyFont="1" applyBorder="1" applyAlignment="1" applyProtection="1">
      <alignment horizontal="left"/>
      <protection locked="0"/>
    </xf>
    <xf numFmtId="0" fontId="15" fillId="5" borderId="0" xfId="0" applyFont="1" applyFill="1" applyAlignment="1" applyProtection="1">
      <alignment horizontal="center" textRotation="180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3" fillId="4" borderId="13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3" fillId="5" borderId="1" xfId="0" applyNumberFormat="1" applyFont="1" applyFill="1" applyBorder="1" applyAlignment="1" applyProtection="1">
      <alignment horizontal="left" vertical="center" wrapText="1"/>
      <protection locked="0"/>
    </xf>
    <xf numFmtId="3" fontId="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/>
      <protection locked="0"/>
    </xf>
    <xf numFmtId="3" fontId="3" fillId="0" borderId="1" xfId="0" applyNumberFormat="1" applyFont="1" applyBorder="1" applyAlignment="1" applyProtection="1">
      <alignment horizontal="left" vertical="center" wrapText="1"/>
      <protection locked="0"/>
    </xf>
    <xf numFmtId="3" fontId="3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3" fillId="6" borderId="13" xfId="0" applyFont="1" applyFill="1" applyBorder="1" applyAlignment="1">
      <alignment horizontal="left"/>
    </xf>
    <xf numFmtId="0" fontId="3" fillId="6" borderId="14" xfId="0" applyFont="1" applyFill="1" applyBorder="1" applyAlignment="1">
      <alignment horizontal="left"/>
    </xf>
    <xf numFmtId="3" fontId="3" fillId="5" borderId="12" xfId="0" applyNumberFormat="1" applyFont="1" applyFill="1" applyBorder="1" applyAlignment="1" applyProtection="1">
      <alignment horizontal="left"/>
      <protection locked="0"/>
    </xf>
    <xf numFmtId="3" fontId="3" fillId="5" borderId="20" xfId="0" applyNumberFormat="1" applyFont="1" applyFill="1" applyBorder="1" applyAlignment="1" applyProtection="1">
      <alignment horizontal="left"/>
      <protection locked="0"/>
    </xf>
  </cellXfs>
  <cellStyles count="3">
    <cellStyle name="Normální" xfId="0" builtinId="0"/>
    <cellStyle name="normální_Čerpání dotací_Šrámkova" xfId="2"/>
    <cellStyle name="Procenta" xfId="1" builtinId="5"/>
  </cellStyles>
  <dxfs count="0"/>
  <tableStyles count="0" defaultTableStyle="TableStyleMedium2" defaultPivotStyle="PivotStyleLight16"/>
  <colors>
    <mruColors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M180"/>
  <sheetViews>
    <sheetView zoomScale="90" zoomScaleNormal="90" workbookViewId="0">
      <selection activeCell="J56" sqref="D1:J1048576"/>
    </sheetView>
  </sheetViews>
  <sheetFormatPr defaultColWidth="9.140625" defaultRowHeight="12.75" x14ac:dyDescent="0.2"/>
  <cols>
    <col min="1" max="1" width="23.5703125" style="60" customWidth="1"/>
    <col min="2" max="2" width="59.42578125" style="60" customWidth="1"/>
    <col min="3" max="3" width="12.42578125" style="156" customWidth="1"/>
    <col min="4" max="4" width="2.140625" style="59" hidden="1" customWidth="1"/>
    <col min="5" max="5" width="9.140625" style="60" hidden="1" customWidth="1"/>
    <col min="6" max="6" width="13.140625" style="60" hidden="1" customWidth="1"/>
    <col min="7" max="7" width="12.5703125" style="60" hidden="1" customWidth="1"/>
    <col min="8" max="8" width="12.85546875" style="60" hidden="1" customWidth="1"/>
    <col min="9" max="10" width="9.140625" style="60" hidden="1" customWidth="1"/>
    <col min="11" max="11" width="9.140625" style="60"/>
    <col min="12" max="12" width="3.140625" style="60" customWidth="1"/>
    <col min="13" max="13" width="6.42578125" style="60" customWidth="1"/>
    <col min="14" max="16384" width="9.140625" style="60"/>
  </cols>
  <sheetData>
    <row r="1" spans="1:11" ht="45" customHeight="1" thickBot="1" x14ac:dyDescent="0.25">
      <c r="A1" s="253" t="s">
        <v>177</v>
      </c>
      <c r="B1" s="254"/>
      <c r="C1" s="255"/>
    </row>
    <row r="2" spans="1:11" ht="29.25" customHeight="1" thickBot="1" x14ac:dyDescent="0.25">
      <c r="A2" s="61"/>
      <c r="C2" s="62" t="s">
        <v>50</v>
      </c>
    </row>
    <row r="3" spans="1:11" ht="35.25" customHeight="1" thickBot="1" x14ac:dyDescent="0.25">
      <c r="A3" s="256" t="s">
        <v>230</v>
      </c>
      <c r="B3" s="257"/>
      <c r="C3" s="258"/>
      <c r="F3" s="66" t="s">
        <v>51</v>
      </c>
      <c r="G3" s="66"/>
      <c r="H3" s="66"/>
      <c r="I3" s="66"/>
      <c r="J3" s="67"/>
    </row>
    <row r="4" spans="1:11" ht="18" customHeight="1" thickBot="1" x14ac:dyDescent="0.25">
      <c r="A4" s="63"/>
      <c r="B4" s="63"/>
      <c r="C4" s="64"/>
      <c r="E4" s="65"/>
      <c r="F4" s="66"/>
      <c r="G4" s="66"/>
      <c r="H4" s="66"/>
      <c r="I4" s="66"/>
      <c r="J4" s="67"/>
    </row>
    <row r="5" spans="1:11" ht="24" customHeight="1" x14ac:dyDescent="0.2">
      <c r="A5" s="213" t="s">
        <v>52</v>
      </c>
      <c r="B5" s="216" t="s">
        <v>53</v>
      </c>
      <c r="C5" s="214" t="s">
        <v>54</v>
      </c>
      <c r="F5" s="263" t="s">
        <v>57</v>
      </c>
      <c r="G5" s="264"/>
      <c r="H5" s="66"/>
      <c r="I5" s="66"/>
      <c r="J5" s="67"/>
    </row>
    <row r="6" spans="1:11" x14ac:dyDescent="0.2">
      <c r="A6" s="68" t="s">
        <v>55</v>
      </c>
      <c r="B6" s="69" t="s">
        <v>56</v>
      </c>
      <c r="C6" s="70">
        <v>515000</v>
      </c>
      <c r="F6" s="73" t="s">
        <v>59</v>
      </c>
      <c r="G6" s="73" t="s">
        <v>60</v>
      </c>
      <c r="H6" s="66"/>
      <c r="I6" s="66"/>
      <c r="J6" s="67"/>
    </row>
    <row r="7" spans="1:11" x14ac:dyDescent="0.2">
      <c r="A7" s="71"/>
      <c r="B7" s="72" t="s">
        <v>58</v>
      </c>
      <c r="C7" s="70"/>
      <c r="F7" s="74">
        <f>C15</f>
        <v>36076.04</v>
      </c>
      <c r="G7" s="74">
        <f>C52+C58+C61+C64</f>
        <v>36076.04</v>
      </c>
      <c r="H7" s="75">
        <f>F7-G7</f>
        <v>0</v>
      </c>
      <c r="I7" s="66"/>
      <c r="J7" s="67"/>
    </row>
    <row r="8" spans="1:11" x14ac:dyDescent="0.2">
      <c r="A8" s="71"/>
      <c r="B8" s="72" t="s">
        <v>205</v>
      </c>
      <c r="C8" s="70"/>
    </row>
    <row r="9" spans="1:11" x14ac:dyDescent="0.2">
      <c r="A9" s="71"/>
      <c r="B9" s="72" t="s">
        <v>180</v>
      </c>
      <c r="C9" s="70"/>
      <c r="F9" s="287" t="s">
        <v>210</v>
      </c>
      <c r="G9" s="287"/>
      <c r="H9" s="66"/>
      <c r="I9" s="66"/>
      <c r="J9" s="67"/>
    </row>
    <row r="10" spans="1:11" ht="13.5" thickBot="1" x14ac:dyDescent="0.25">
      <c r="A10" s="77"/>
      <c r="B10" s="78" t="s">
        <v>61</v>
      </c>
      <c r="C10" s="79">
        <f>SUM(C6:C9)</f>
        <v>515000</v>
      </c>
      <c r="F10" s="73" t="s">
        <v>59</v>
      </c>
      <c r="G10" s="73" t="s">
        <v>60</v>
      </c>
      <c r="H10" s="66"/>
      <c r="I10" s="66"/>
      <c r="J10" s="67"/>
    </row>
    <row r="11" spans="1:11" x14ac:dyDescent="0.2">
      <c r="A11" s="71" t="s">
        <v>62</v>
      </c>
      <c r="B11" s="80" t="s">
        <v>63</v>
      </c>
      <c r="C11" s="81"/>
      <c r="D11" s="82"/>
      <c r="F11" s="74">
        <f>C17</f>
        <v>0</v>
      </c>
      <c r="G11" s="74">
        <f>C55+C60+C63+C66</f>
        <v>0</v>
      </c>
      <c r="H11" s="75">
        <f>F11-G11</f>
        <v>0</v>
      </c>
      <c r="I11" s="66"/>
      <c r="J11" s="67"/>
    </row>
    <row r="12" spans="1:11" ht="13.5" customHeight="1" x14ac:dyDescent="0.2">
      <c r="A12" s="83"/>
      <c r="B12" s="84" t="s">
        <v>64</v>
      </c>
      <c r="C12" s="85">
        <v>172800</v>
      </c>
      <c r="F12" s="66"/>
      <c r="G12" s="66"/>
      <c r="H12" s="66"/>
      <c r="I12" s="66"/>
      <c r="J12" s="67"/>
    </row>
    <row r="13" spans="1:11" x14ac:dyDescent="0.2">
      <c r="A13" s="83"/>
      <c r="B13" s="84" t="s">
        <v>65</v>
      </c>
      <c r="C13" s="85"/>
      <c r="F13" s="259" t="s">
        <v>66</v>
      </c>
      <c r="G13" s="259"/>
      <c r="H13" s="66"/>
      <c r="I13" s="66"/>
      <c r="J13" s="67"/>
    </row>
    <row r="14" spans="1:11" ht="36" customHeight="1" x14ac:dyDescent="0.2">
      <c r="A14" s="83"/>
      <c r="B14" s="86" t="s">
        <v>181</v>
      </c>
      <c r="C14" s="87"/>
      <c r="D14" s="88"/>
      <c r="F14" s="73" t="s">
        <v>59</v>
      </c>
      <c r="G14" s="73" t="s">
        <v>60</v>
      </c>
      <c r="H14" s="66"/>
      <c r="I14" s="66"/>
      <c r="J14" s="67"/>
    </row>
    <row r="15" spans="1:11" ht="35.450000000000003" customHeight="1" x14ac:dyDescent="0.2">
      <c r="A15" s="83"/>
      <c r="B15" s="86" t="s">
        <v>237</v>
      </c>
      <c r="C15" s="87">
        <v>36076.04</v>
      </c>
      <c r="D15" s="89"/>
      <c r="F15" s="74">
        <f>C16+C37</f>
        <v>35000</v>
      </c>
      <c r="G15" s="74">
        <f>C51+C57</f>
        <v>35000</v>
      </c>
      <c r="H15" s="75">
        <f>F15-G15</f>
        <v>0</v>
      </c>
      <c r="I15" s="66"/>
      <c r="J15" s="67"/>
      <c r="K15" s="237"/>
    </row>
    <row r="16" spans="1:11" x14ac:dyDescent="0.2">
      <c r="A16" s="90"/>
      <c r="B16" s="84" t="s">
        <v>239</v>
      </c>
      <c r="C16" s="85">
        <v>35000</v>
      </c>
      <c r="D16" s="91"/>
      <c r="F16" s="66"/>
      <c r="G16" s="66"/>
      <c r="H16" s="66"/>
      <c r="I16" s="66"/>
      <c r="J16" s="67"/>
    </row>
    <row r="17" spans="1:11" x14ac:dyDescent="0.2">
      <c r="A17" s="90"/>
      <c r="B17" s="92" t="s">
        <v>67</v>
      </c>
      <c r="C17" s="265"/>
      <c r="F17" s="268" t="s">
        <v>68</v>
      </c>
      <c r="G17" s="268"/>
      <c r="H17" s="66"/>
      <c r="I17" s="66"/>
      <c r="J17" s="67"/>
    </row>
    <row r="18" spans="1:11" x14ac:dyDescent="0.2">
      <c r="A18" s="90"/>
      <c r="B18" s="94" t="s">
        <v>184</v>
      </c>
      <c r="C18" s="266"/>
      <c r="F18" s="73" t="s">
        <v>59</v>
      </c>
      <c r="G18" s="73" t="s">
        <v>60</v>
      </c>
      <c r="H18" s="66"/>
      <c r="I18" s="66"/>
      <c r="J18" s="67"/>
    </row>
    <row r="19" spans="1:11" x14ac:dyDescent="0.2">
      <c r="A19" s="90"/>
      <c r="B19" s="94" t="s">
        <v>182</v>
      </c>
      <c r="C19" s="266"/>
      <c r="F19" s="74">
        <f>C35+C36+C38+C39+C40</f>
        <v>60604.5</v>
      </c>
      <c r="G19" s="74">
        <f>C54+C53+C56+C59+C62+C65</f>
        <v>60604.5</v>
      </c>
      <c r="H19" s="75">
        <f>F19-G19</f>
        <v>0</v>
      </c>
      <c r="I19" s="66"/>
      <c r="J19" s="67"/>
    </row>
    <row r="20" spans="1:11" x14ac:dyDescent="0.2">
      <c r="A20" s="90"/>
      <c r="B20" s="94" t="s">
        <v>183</v>
      </c>
      <c r="C20" s="266"/>
      <c r="F20" s="66"/>
      <c r="G20" s="66"/>
      <c r="H20" s="66"/>
      <c r="I20" s="66"/>
      <c r="J20" s="67"/>
    </row>
    <row r="21" spans="1:11" x14ac:dyDescent="0.2">
      <c r="A21" s="90"/>
      <c r="B21" s="94" t="s">
        <v>218</v>
      </c>
      <c r="C21" s="267"/>
      <c r="F21" s="269" t="s">
        <v>69</v>
      </c>
      <c r="G21" s="269"/>
      <c r="H21" s="66"/>
      <c r="I21" s="66"/>
      <c r="J21" s="67"/>
    </row>
    <row r="22" spans="1:11" ht="13.5" thickBot="1" x14ac:dyDescent="0.25">
      <c r="A22" s="95"/>
      <c r="B22" s="78" t="s">
        <v>70</v>
      </c>
      <c r="C22" s="79">
        <f>SUM(C11:C21)</f>
        <v>243876.04</v>
      </c>
      <c r="F22" s="73" t="s">
        <v>59</v>
      </c>
      <c r="G22" s="73" t="s">
        <v>60</v>
      </c>
      <c r="H22" s="66"/>
      <c r="I22" s="66"/>
      <c r="J22" s="67"/>
    </row>
    <row r="23" spans="1:11" x14ac:dyDescent="0.2">
      <c r="A23" s="96" t="s">
        <v>71</v>
      </c>
      <c r="B23" s="72" t="s">
        <v>72</v>
      </c>
      <c r="C23" s="97"/>
      <c r="D23" s="98"/>
      <c r="F23" s="74">
        <f>C11</f>
        <v>0</v>
      </c>
      <c r="G23" s="74">
        <f>C50</f>
        <v>0</v>
      </c>
      <c r="H23" s="66"/>
      <c r="I23" s="66"/>
      <c r="J23" s="67"/>
    </row>
    <row r="24" spans="1:11" x14ac:dyDescent="0.2">
      <c r="A24" s="71"/>
      <c r="B24" s="72" t="s">
        <v>73</v>
      </c>
      <c r="C24" s="70"/>
      <c r="D24" s="98"/>
      <c r="F24" s="66"/>
      <c r="G24" s="74"/>
      <c r="H24" s="75">
        <f>F23-SUM(G23:G24)</f>
        <v>0</v>
      </c>
      <c r="I24" s="66"/>
      <c r="J24" s="67"/>
    </row>
    <row r="25" spans="1:11" x14ac:dyDescent="0.2">
      <c r="A25" s="83"/>
      <c r="B25" s="72" t="s">
        <v>74</v>
      </c>
      <c r="C25" s="70"/>
      <c r="D25" s="98"/>
      <c r="F25" s="67"/>
      <c r="G25" s="99"/>
      <c r="H25" s="67"/>
      <c r="I25" s="67"/>
      <c r="J25" s="67"/>
    </row>
    <row r="26" spans="1:11" x14ac:dyDescent="0.2">
      <c r="A26" s="71"/>
      <c r="B26" s="72" t="s">
        <v>75</v>
      </c>
      <c r="C26" s="100"/>
      <c r="D26" s="98"/>
      <c r="F26" s="67"/>
      <c r="G26" s="67"/>
      <c r="H26" s="67"/>
      <c r="I26" s="67"/>
      <c r="J26" s="67"/>
    </row>
    <row r="27" spans="1:11" ht="13.5" thickBot="1" x14ac:dyDescent="0.25">
      <c r="A27" s="90"/>
      <c r="B27" s="101" t="s">
        <v>76</v>
      </c>
      <c r="C27" s="102"/>
      <c r="D27" s="98"/>
      <c r="F27" s="67"/>
      <c r="G27" s="67"/>
      <c r="H27" s="67"/>
      <c r="I27" s="67"/>
      <c r="J27" s="67"/>
    </row>
    <row r="28" spans="1:11" ht="13.5" thickBot="1" x14ac:dyDescent="0.25">
      <c r="A28" s="90"/>
      <c r="B28" s="103" t="s">
        <v>77</v>
      </c>
      <c r="C28" s="104">
        <f>SUM(C23:C27)</f>
        <v>0</v>
      </c>
      <c r="D28" s="105"/>
      <c r="F28" s="270" t="s">
        <v>78</v>
      </c>
      <c r="G28" s="270"/>
      <c r="H28" s="106" t="s">
        <v>79</v>
      </c>
      <c r="I28" s="107"/>
      <c r="J28" s="107"/>
    </row>
    <row r="29" spans="1:11" x14ac:dyDescent="0.2">
      <c r="A29" s="90"/>
      <c r="B29" s="108" t="s">
        <v>80</v>
      </c>
      <c r="C29" s="97"/>
      <c r="D29" s="105"/>
      <c r="F29" s="73" t="s">
        <v>81</v>
      </c>
      <c r="G29" s="73" t="s">
        <v>82</v>
      </c>
      <c r="H29" s="66"/>
      <c r="I29" s="66"/>
      <c r="J29" s="66"/>
      <c r="K29" s="109"/>
    </row>
    <row r="30" spans="1:11" x14ac:dyDescent="0.2">
      <c r="A30" s="90"/>
      <c r="B30" s="84" t="s">
        <v>83</v>
      </c>
      <c r="C30" s="97"/>
      <c r="F30" s="110">
        <f>SUM(F7+F11+F15+F19+F23)</f>
        <v>131680.54</v>
      </c>
      <c r="G30" s="110">
        <f>SUM(G7+G11+G15+G19+G23+G24)</f>
        <v>131680.54</v>
      </c>
      <c r="H30" s="75">
        <f>F30-G30</f>
        <v>0</v>
      </c>
      <c r="I30" s="66"/>
      <c r="J30" s="66"/>
      <c r="K30" s="109"/>
    </row>
    <row r="31" spans="1:11" x14ac:dyDescent="0.2">
      <c r="A31" s="90"/>
      <c r="B31" s="84" t="s">
        <v>84</v>
      </c>
      <c r="C31" s="70"/>
      <c r="F31" s="66"/>
      <c r="G31" s="66"/>
      <c r="H31" s="66"/>
      <c r="I31" s="66"/>
      <c r="J31" s="66"/>
      <c r="K31" s="109"/>
    </row>
    <row r="32" spans="1:11" x14ac:dyDescent="0.2">
      <c r="A32" s="90"/>
      <c r="B32" s="84" t="s">
        <v>185</v>
      </c>
      <c r="C32" s="70"/>
      <c r="F32" s="66"/>
      <c r="G32" s="66"/>
      <c r="H32" s="66"/>
      <c r="I32" s="66"/>
      <c r="J32" s="66"/>
      <c r="K32" s="109"/>
    </row>
    <row r="33" spans="1:11" x14ac:dyDescent="0.2">
      <c r="A33" s="90"/>
      <c r="B33" s="84" t="s">
        <v>85</v>
      </c>
      <c r="C33" s="70"/>
      <c r="F33" s="66"/>
      <c r="G33" s="66"/>
      <c r="H33" s="66"/>
      <c r="I33" s="66"/>
      <c r="J33" s="66"/>
      <c r="K33" s="109"/>
    </row>
    <row r="34" spans="1:11" ht="13.5" thickBot="1" x14ac:dyDescent="0.25">
      <c r="A34" s="111"/>
      <c r="B34" s="78" t="s">
        <v>86</v>
      </c>
      <c r="C34" s="79">
        <f>SUM(C28:C33)</f>
        <v>0</v>
      </c>
      <c r="D34" s="112"/>
      <c r="E34" s="60" t="s">
        <v>87</v>
      </c>
      <c r="F34" s="271" t="s">
        <v>88</v>
      </c>
      <c r="G34" s="271"/>
      <c r="H34" s="66"/>
      <c r="I34" s="66"/>
      <c r="J34" s="66"/>
      <c r="K34" s="109"/>
    </row>
    <row r="35" spans="1:11" x14ac:dyDescent="0.2">
      <c r="A35" s="113" t="s">
        <v>89</v>
      </c>
      <c r="B35" s="108" t="s">
        <v>211</v>
      </c>
      <c r="C35" s="81"/>
      <c r="D35" s="114"/>
      <c r="F35" s="73" t="s">
        <v>59</v>
      </c>
      <c r="G35" s="73" t="s">
        <v>60</v>
      </c>
      <c r="H35" s="66"/>
      <c r="I35" s="66"/>
      <c r="J35" s="66"/>
      <c r="K35" s="109"/>
    </row>
    <row r="36" spans="1:11" x14ac:dyDescent="0.2">
      <c r="A36" s="115" t="s">
        <v>90</v>
      </c>
      <c r="B36" s="84" t="s">
        <v>91</v>
      </c>
      <c r="C36" s="85"/>
      <c r="D36" s="114"/>
      <c r="F36" s="74">
        <f>C34</f>
        <v>0</v>
      </c>
      <c r="G36" s="74">
        <f>C131</f>
        <v>0</v>
      </c>
      <c r="H36" s="75">
        <f>F36-G36</f>
        <v>0</v>
      </c>
      <c r="I36" s="66"/>
      <c r="J36" s="66"/>
      <c r="K36" s="109"/>
    </row>
    <row r="37" spans="1:11" x14ac:dyDescent="0.2">
      <c r="A37" s="116" t="s">
        <v>92</v>
      </c>
      <c r="B37" s="117" t="s">
        <v>93</v>
      </c>
      <c r="C37" s="118"/>
      <c r="D37" s="91"/>
      <c r="F37" s="66"/>
      <c r="G37" s="66"/>
      <c r="H37" s="66"/>
      <c r="I37" s="66"/>
      <c r="J37" s="66"/>
      <c r="K37" s="109"/>
    </row>
    <row r="38" spans="1:11" x14ac:dyDescent="0.2">
      <c r="A38" s="119"/>
      <c r="B38" s="117" t="s">
        <v>94</v>
      </c>
      <c r="C38" s="118">
        <v>18412</v>
      </c>
      <c r="D38" s="114"/>
      <c r="F38" s="66"/>
      <c r="G38" s="66"/>
      <c r="H38" s="66"/>
      <c r="I38" s="66"/>
      <c r="J38" s="66"/>
      <c r="K38" s="109"/>
    </row>
    <row r="39" spans="1:11" x14ac:dyDescent="0.2">
      <c r="A39" s="120"/>
      <c r="B39" s="117" t="s">
        <v>95</v>
      </c>
      <c r="C39" s="118"/>
      <c r="D39" s="114"/>
      <c r="F39" s="66"/>
      <c r="G39" s="66"/>
      <c r="H39" s="66"/>
      <c r="I39" s="66"/>
      <c r="J39" s="66"/>
      <c r="K39" s="109"/>
    </row>
    <row r="40" spans="1:11" x14ac:dyDescent="0.2">
      <c r="A40" s="115" t="s">
        <v>96</v>
      </c>
      <c r="B40" s="76" t="s">
        <v>97</v>
      </c>
      <c r="C40" s="118">
        <v>42192.5</v>
      </c>
      <c r="D40" s="114"/>
      <c r="F40" s="272" t="s">
        <v>98</v>
      </c>
      <c r="G40" s="273"/>
      <c r="H40" s="273"/>
      <c r="I40" s="273"/>
      <c r="J40" s="274"/>
      <c r="K40" s="109"/>
    </row>
    <row r="41" spans="1:11" ht="32.1" customHeight="1" thickBot="1" x14ac:dyDescent="0.25">
      <c r="A41" s="205" t="s">
        <v>99</v>
      </c>
      <c r="B41" s="206" t="s">
        <v>187</v>
      </c>
      <c r="C41" s="121"/>
      <c r="F41" s="122"/>
      <c r="G41" s="123" t="s">
        <v>82</v>
      </c>
      <c r="H41" s="66"/>
      <c r="I41" s="66"/>
      <c r="J41" s="66"/>
      <c r="K41" s="109"/>
    </row>
    <row r="42" spans="1:11" ht="24" customHeight="1" thickBot="1" x14ac:dyDescent="0.25">
      <c r="A42" s="279" t="s">
        <v>18</v>
      </c>
      <c r="B42" s="280"/>
      <c r="C42" s="209">
        <f>C10+C22+C34+C35+C36+C37+C38+C39+C40+C41</f>
        <v>819480.54</v>
      </c>
      <c r="F42" s="66"/>
      <c r="G42" s="110">
        <f>C72+C77+C82+C95+C103+C104+C116</f>
        <v>621767.94999999995</v>
      </c>
      <c r="H42" s="66"/>
      <c r="I42" s="66"/>
      <c r="J42" s="66"/>
      <c r="K42" s="109"/>
    </row>
    <row r="43" spans="1:11" ht="16.350000000000001" customHeight="1" thickBot="1" x14ac:dyDescent="0.25">
      <c r="A43" s="125"/>
      <c r="C43" s="126"/>
      <c r="F43" s="66"/>
      <c r="G43" s="66"/>
      <c r="H43" s="66"/>
      <c r="I43" s="66"/>
      <c r="J43" s="66"/>
      <c r="K43" s="109"/>
    </row>
    <row r="44" spans="1:11" ht="24" customHeight="1" thickBot="1" x14ac:dyDescent="0.25">
      <c r="A44" s="127" t="s">
        <v>100</v>
      </c>
      <c r="B44" s="216" t="s">
        <v>53</v>
      </c>
      <c r="C44" s="215" t="s">
        <v>101</v>
      </c>
      <c r="F44" s="66"/>
      <c r="G44" s="66"/>
      <c r="H44" s="66"/>
      <c r="I44" s="66"/>
      <c r="J44" s="66"/>
      <c r="K44" s="109"/>
    </row>
    <row r="45" spans="1:11" x14ac:dyDescent="0.2">
      <c r="A45" s="160" t="s">
        <v>102</v>
      </c>
      <c r="B45" s="275" t="s">
        <v>194</v>
      </c>
      <c r="C45" s="277"/>
      <c r="F45" s="67"/>
      <c r="G45" s="67"/>
      <c r="H45" s="67"/>
      <c r="I45" s="67"/>
      <c r="J45" s="67"/>
    </row>
    <row r="46" spans="1:11" x14ac:dyDescent="0.2">
      <c r="A46" s="161" t="s">
        <v>103</v>
      </c>
      <c r="B46" s="276"/>
      <c r="C46" s="278"/>
    </row>
    <row r="47" spans="1:11" ht="14.1" customHeight="1" x14ac:dyDescent="0.2">
      <c r="A47" s="162" t="s">
        <v>104</v>
      </c>
      <c r="B47" s="283" t="s">
        <v>195</v>
      </c>
      <c r="C47" s="285"/>
      <c r="E47" s="60" t="s">
        <v>105</v>
      </c>
    </row>
    <row r="48" spans="1:11" ht="14.1" customHeight="1" thickBot="1" x14ac:dyDescent="0.25">
      <c r="A48" s="163" t="s">
        <v>106</v>
      </c>
      <c r="B48" s="284"/>
      <c r="C48" s="286"/>
    </row>
    <row r="49" spans="1:13" ht="18" customHeight="1" thickBot="1" x14ac:dyDescent="0.25">
      <c r="A49" s="298" t="s">
        <v>176</v>
      </c>
      <c r="B49" s="299"/>
      <c r="C49" s="300"/>
    </row>
    <row r="50" spans="1:13" ht="14.1" customHeight="1" x14ac:dyDescent="0.2">
      <c r="A50" s="303" t="s">
        <v>165</v>
      </c>
      <c r="B50" s="76" t="s">
        <v>69</v>
      </c>
      <c r="C50" s="121"/>
      <c r="D50" s="82"/>
    </row>
    <row r="51" spans="1:13" ht="14.1" customHeight="1" x14ac:dyDescent="0.2">
      <c r="A51" s="304"/>
      <c r="B51" s="76" t="s">
        <v>246</v>
      </c>
      <c r="C51" s="121">
        <v>35000</v>
      </c>
      <c r="D51" s="91"/>
      <c r="K51" s="233"/>
    </row>
    <row r="52" spans="1:13" ht="14.1" customHeight="1" x14ac:dyDescent="0.2">
      <c r="A52" s="304"/>
      <c r="B52" s="76" t="s">
        <v>238</v>
      </c>
      <c r="C52" s="121">
        <v>1144.98</v>
      </c>
      <c r="D52" s="89"/>
    </row>
    <row r="53" spans="1:13" ht="14.1" customHeight="1" x14ac:dyDescent="0.2">
      <c r="A53" s="304"/>
      <c r="B53" s="117" t="s">
        <v>186</v>
      </c>
      <c r="C53" s="121"/>
      <c r="D53" s="114"/>
    </row>
    <row r="54" spans="1:13" ht="14.1" customHeight="1" x14ac:dyDescent="0.2">
      <c r="A54" s="304"/>
      <c r="B54" s="248" t="s">
        <v>231</v>
      </c>
      <c r="C54" s="121">
        <v>18412</v>
      </c>
      <c r="D54" s="114"/>
      <c r="K54" s="239"/>
      <c r="M54" s="225"/>
    </row>
    <row r="55" spans="1:13" ht="14.1" customHeight="1" thickBot="1" x14ac:dyDescent="0.25">
      <c r="A55" s="304"/>
      <c r="B55" s="244" t="s">
        <v>220</v>
      </c>
      <c r="C55" s="157"/>
      <c r="D55" s="88"/>
    </row>
    <row r="56" spans="1:13" ht="27.95" customHeight="1" thickBot="1" x14ac:dyDescent="0.25">
      <c r="A56" s="207" t="s">
        <v>117</v>
      </c>
      <c r="B56" s="241" t="s">
        <v>240</v>
      </c>
      <c r="C56" s="158">
        <v>42192.5</v>
      </c>
      <c r="D56" s="114"/>
    </row>
    <row r="57" spans="1:13" ht="14.1" customHeight="1" x14ac:dyDescent="0.2">
      <c r="A57" s="305" t="s">
        <v>144</v>
      </c>
      <c r="B57" s="138" t="s">
        <v>212</v>
      </c>
      <c r="C57" s="139"/>
      <c r="D57" s="140"/>
      <c r="K57" s="233"/>
    </row>
    <row r="58" spans="1:13" ht="14.1" customHeight="1" x14ac:dyDescent="0.2">
      <c r="A58" s="306"/>
      <c r="B58" s="143" t="s">
        <v>241</v>
      </c>
      <c r="C58" s="144">
        <v>34486.86</v>
      </c>
      <c r="D58" s="145"/>
    </row>
    <row r="59" spans="1:13" ht="14.1" customHeight="1" x14ac:dyDescent="0.2">
      <c r="A59" s="306"/>
      <c r="B59" s="141" t="s">
        <v>146</v>
      </c>
      <c r="C59" s="93"/>
      <c r="D59" s="146"/>
    </row>
    <row r="60" spans="1:13" ht="14.1" customHeight="1" thickBot="1" x14ac:dyDescent="0.25">
      <c r="A60" s="306"/>
      <c r="B60" s="133" t="s">
        <v>145</v>
      </c>
      <c r="C60" s="144"/>
      <c r="D60" s="142"/>
    </row>
    <row r="61" spans="1:13" ht="14.1" customHeight="1" x14ac:dyDescent="0.2">
      <c r="A61" s="305" t="s">
        <v>127</v>
      </c>
      <c r="B61" s="80" t="s">
        <v>159</v>
      </c>
      <c r="C61" s="152"/>
      <c r="D61" s="89"/>
    </row>
    <row r="62" spans="1:13" ht="14.1" customHeight="1" x14ac:dyDescent="0.2">
      <c r="A62" s="306"/>
      <c r="B62" s="143" t="s">
        <v>213</v>
      </c>
      <c r="C62" s="192"/>
      <c r="D62" s="114"/>
    </row>
    <row r="63" spans="1:13" ht="14.1" customHeight="1" thickBot="1" x14ac:dyDescent="0.25">
      <c r="A63" s="306"/>
      <c r="B63" s="143" t="s">
        <v>188</v>
      </c>
      <c r="C63" s="192"/>
      <c r="D63" s="88"/>
    </row>
    <row r="64" spans="1:13" ht="14.1" customHeight="1" x14ac:dyDescent="0.2">
      <c r="A64" s="305" t="s">
        <v>140</v>
      </c>
      <c r="B64" s="193" t="s">
        <v>245</v>
      </c>
      <c r="C64" s="152">
        <v>444.2</v>
      </c>
      <c r="D64" s="89"/>
    </row>
    <row r="65" spans="1:11" ht="14.1" customHeight="1" x14ac:dyDescent="0.2">
      <c r="A65" s="306"/>
      <c r="B65" s="141" t="s">
        <v>189</v>
      </c>
      <c r="C65" s="192"/>
      <c r="D65" s="153"/>
    </row>
    <row r="66" spans="1:11" ht="14.1" customHeight="1" thickBot="1" x14ac:dyDescent="0.25">
      <c r="A66" s="307"/>
      <c r="B66" s="133" t="s">
        <v>190</v>
      </c>
      <c r="C66" s="134"/>
      <c r="D66" s="88"/>
    </row>
    <row r="67" spans="1:11" ht="24" customHeight="1" thickBot="1" x14ac:dyDescent="0.25">
      <c r="A67" s="281" t="s">
        <v>162</v>
      </c>
      <c r="B67" s="282"/>
      <c r="C67" s="208">
        <f>SUM(C50:C66)</f>
        <v>131680.54000000004</v>
      </c>
      <c r="D67" s="194"/>
    </row>
    <row r="68" spans="1:11" ht="18" customHeight="1" thickBot="1" x14ac:dyDescent="0.25">
      <c r="A68" s="260" t="s">
        <v>167</v>
      </c>
      <c r="B68" s="261"/>
      <c r="C68" s="262"/>
      <c r="D68" s="194"/>
      <c r="K68" s="109"/>
    </row>
    <row r="69" spans="1:11" ht="14.1" customHeight="1" x14ac:dyDescent="0.2">
      <c r="A69" s="160" t="s">
        <v>168</v>
      </c>
      <c r="B69" s="275" t="s">
        <v>221</v>
      </c>
      <c r="C69" s="277"/>
      <c r="K69" s="109" t="s">
        <v>232</v>
      </c>
    </row>
    <row r="70" spans="1:11" ht="12.6" customHeight="1" x14ac:dyDescent="0.2">
      <c r="A70" s="217" t="s">
        <v>166</v>
      </c>
      <c r="B70" s="276"/>
      <c r="C70" s="278"/>
      <c r="K70" s="109"/>
    </row>
    <row r="71" spans="1:11" ht="14.1" customHeight="1" x14ac:dyDescent="0.2">
      <c r="A71" s="164" t="s">
        <v>107</v>
      </c>
      <c r="B71" s="166" t="s">
        <v>108</v>
      </c>
      <c r="C71" s="167">
        <v>83538.8</v>
      </c>
      <c r="K71" s="109"/>
    </row>
    <row r="72" spans="1:11" ht="13.5" thickBot="1" x14ac:dyDescent="0.25">
      <c r="A72" s="163"/>
      <c r="B72" s="168" t="s">
        <v>109</v>
      </c>
      <c r="C72" s="169">
        <f>SUM(C69:C71)</f>
        <v>83538.8</v>
      </c>
      <c r="K72" s="109"/>
    </row>
    <row r="73" spans="1:11" x14ac:dyDescent="0.2">
      <c r="A73" s="160" t="s">
        <v>169</v>
      </c>
      <c r="B73" s="170" t="s">
        <v>112</v>
      </c>
      <c r="C73" s="171">
        <v>40038.46</v>
      </c>
      <c r="K73" s="109"/>
    </row>
    <row r="74" spans="1:11" x14ac:dyDescent="0.2">
      <c r="A74" s="164" t="s">
        <v>107</v>
      </c>
      <c r="B74" s="172" t="s">
        <v>113</v>
      </c>
      <c r="C74" s="173">
        <v>40810</v>
      </c>
      <c r="D74" s="135"/>
      <c r="K74" s="109"/>
    </row>
    <row r="75" spans="1:11" x14ac:dyDescent="0.2">
      <c r="A75" s="174"/>
      <c r="B75" s="172" t="s">
        <v>114</v>
      </c>
      <c r="C75" s="173"/>
      <c r="K75" s="109"/>
    </row>
    <row r="76" spans="1:11" x14ac:dyDescent="0.2">
      <c r="A76" s="174"/>
      <c r="B76" s="172" t="s">
        <v>115</v>
      </c>
      <c r="C76" s="173">
        <v>243650</v>
      </c>
      <c r="K76" s="109"/>
    </row>
    <row r="77" spans="1:11" ht="13.5" thickBot="1" x14ac:dyDescent="0.25">
      <c r="A77" s="175"/>
      <c r="B77" s="168" t="s">
        <v>151</v>
      </c>
      <c r="C77" s="169">
        <f>SUM(C73:C76)</f>
        <v>324498.45999999996</v>
      </c>
      <c r="K77" s="109"/>
    </row>
    <row r="78" spans="1:11" x14ac:dyDescent="0.2">
      <c r="A78" s="160" t="s">
        <v>170</v>
      </c>
      <c r="B78" s="275" t="s">
        <v>222</v>
      </c>
      <c r="C78" s="277"/>
      <c r="K78" s="109"/>
    </row>
    <row r="79" spans="1:11" x14ac:dyDescent="0.2">
      <c r="A79" s="164" t="s">
        <v>107</v>
      </c>
      <c r="B79" s="289"/>
      <c r="C79" s="278"/>
      <c r="K79" s="109" t="s">
        <v>233</v>
      </c>
    </row>
    <row r="80" spans="1:11" x14ac:dyDescent="0.2">
      <c r="A80" s="161"/>
      <c r="B80" s="290" t="s">
        <v>223</v>
      </c>
      <c r="C80" s="291"/>
      <c r="K80" s="109"/>
    </row>
    <row r="81" spans="1:11" ht="4.5" customHeight="1" x14ac:dyDescent="0.2">
      <c r="A81" s="161"/>
      <c r="B81" s="290"/>
      <c r="C81" s="291"/>
      <c r="K81" s="109"/>
    </row>
    <row r="82" spans="1:11" ht="13.5" thickBot="1" x14ac:dyDescent="0.25">
      <c r="A82" s="163"/>
      <c r="B82" s="176" t="s">
        <v>150</v>
      </c>
      <c r="C82" s="177">
        <f>SUM(C78:C81)</f>
        <v>0</v>
      </c>
      <c r="K82" s="109"/>
    </row>
    <row r="83" spans="1:11" x14ac:dyDescent="0.2">
      <c r="A83" s="161"/>
      <c r="B83" s="172" t="s">
        <v>121</v>
      </c>
      <c r="C83" s="178"/>
      <c r="K83" s="109"/>
    </row>
    <row r="84" spans="1:11" x14ac:dyDescent="0.2">
      <c r="A84" s="161"/>
      <c r="B84" s="186" t="s">
        <v>122</v>
      </c>
      <c r="C84" s="181"/>
    </row>
    <row r="85" spans="1:11" x14ac:dyDescent="0.2">
      <c r="A85" s="161" t="s">
        <v>171</v>
      </c>
      <c r="B85" s="172" t="s">
        <v>118</v>
      </c>
      <c r="C85" s="173">
        <v>34560</v>
      </c>
    </row>
    <row r="86" spans="1:11" x14ac:dyDescent="0.2">
      <c r="A86" s="164" t="s">
        <v>107</v>
      </c>
      <c r="B86" s="166" t="s">
        <v>247</v>
      </c>
      <c r="C86" s="173">
        <v>3440.51</v>
      </c>
    </row>
    <row r="87" spans="1:11" x14ac:dyDescent="0.2">
      <c r="A87" s="161"/>
      <c r="B87" s="172" t="s">
        <v>208</v>
      </c>
      <c r="C87" s="179">
        <v>10764.72</v>
      </c>
    </row>
    <row r="88" spans="1:11" x14ac:dyDescent="0.2">
      <c r="A88" s="161"/>
      <c r="B88" s="172" t="s">
        <v>119</v>
      </c>
      <c r="C88" s="167">
        <v>2930.02</v>
      </c>
    </row>
    <row r="89" spans="1:11" x14ac:dyDescent="0.2">
      <c r="A89" s="161"/>
      <c r="B89" s="166" t="s">
        <v>120</v>
      </c>
      <c r="C89" s="178"/>
    </row>
    <row r="90" spans="1:11" x14ac:dyDescent="0.2">
      <c r="A90" s="161"/>
      <c r="B90" s="172" t="s">
        <v>206</v>
      </c>
      <c r="C90" s="173">
        <v>12000</v>
      </c>
    </row>
    <row r="91" spans="1:11" x14ac:dyDescent="0.2">
      <c r="A91" s="161"/>
      <c r="B91" s="180" t="s">
        <v>242</v>
      </c>
      <c r="C91" s="181">
        <v>30698</v>
      </c>
    </row>
    <row r="92" spans="1:11" ht="12.75" customHeight="1" x14ac:dyDescent="0.2">
      <c r="A92" s="174"/>
      <c r="B92" s="172" t="s">
        <v>214</v>
      </c>
      <c r="C92" s="173"/>
      <c r="D92" s="105"/>
    </row>
    <row r="93" spans="1:11" ht="26.25" thickBot="1" x14ac:dyDescent="0.25">
      <c r="A93" s="165"/>
      <c r="B93" s="230" t="s">
        <v>260</v>
      </c>
      <c r="C93" s="167">
        <v>14951.5</v>
      </c>
      <c r="D93" s="105"/>
    </row>
    <row r="94" spans="1:11" ht="38.25" x14ac:dyDescent="0.2">
      <c r="A94" s="174"/>
      <c r="B94" s="246" t="s">
        <v>243</v>
      </c>
      <c r="C94" s="247">
        <v>25970.54</v>
      </c>
    </row>
    <row r="95" spans="1:11" ht="12.6" customHeight="1" thickBot="1" x14ac:dyDescent="0.25">
      <c r="A95" s="175"/>
      <c r="B95" s="176" t="s">
        <v>149</v>
      </c>
      <c r="C95" s="177">
        <f>SUM(C83:C94)</f>
        <v>135315.29</v>
      </c>
      <c r="D95" s="98"/>
    </row>
    <row r="96" spans="1:11" x14ac:dyDescent="0.2">
      <c r="A96" s="160" t="s">
        <v>172</v>
      </c>
      <c r="B96" s="170" t="s">
        <v>244</v>
      </c>
      <c r="C96" s="171">
        <v>47150</v>
      </c>
      <c r="D96" s="60"/>
    </row>
    <row r="97" spans="1:13" x14ac:dyDescent="0.2">
      <c r="A97" s="164" t="s">
        <v>107</v>
      </c>
      <c r="B97" s="172" t="s">
        <v>191</v>
      </c>
      <c r="C97" s="178"/>
      <c r="D97" s="60"/>
    </row>
    <row r="98" spans="1:13" x14ac:dyDescent="0.2">
      <c r="A98" s="165"/>
      <c r="B98" s="172" t="s">
        <v>192</v>
      </c>
      <c r="C98" s="173"/>
    </row>
    <row r="99" spans="1:13" x14ac:dyDescent="0.2">
      <c r="A99" s="184"/>
      <c r="B99" s="180" t="s">
        <v>124</v>
      </c>
      <c r="C99" s="173"/>
    </row>
    <row r="100" spans="1:13" x14ac:dyDescent="0.2">
      <c r="A100" s="184"/>
      <c r="B100" s="172" t="s">
        <v>125</v>
      </c>
      <c r="C100" s="173"/>
    </row>
    <row r="101" spans="1:13" x14ac:dyDescent="0.2">
      <c r="A101" s="184"/>
      <c r="B101" s="172" t="s">
        <v>129</v>
      </c>
      <c r="C101" s="173"/>
    </row>
    <row r="102" spans="1:13" x14ac:dyDescent="0.2">
      <c r="A102" s="174"/>
      <c r="B102" s="172" t="s">
        <v>126</v>
      </c>
      <c r="C102" s="173"/>
    </row>
    <row r="103" spans="1:13" ht="13.5" thickBot="1" x14ac:dyDescent="0.25">
      <c r="A103" s="218"/>
      <c r="B103" s="176" t="s">
        <v>148</v>
      </c>
      <c r="C103" s="177">
        <f>SUM(C96:C102)</f>
        <v>47150</v>
      </c>
    </row>
    <row r="104" spans="1:13" ht="13.5" thickBot="1" x14ac:dyDescent="0.25">
      <c r="A104" s="185" t="s">
        <v>173</v>
      </c>
      <c r="B104" s="159" t="s">
        <v>131</v>
      </c>
      <c r="C104" s="202">
        <v>1038</v>
      </c>
      <c r="D104" s="249">
        <v>6</v>
      </c>
      <c r="E104" s="249">
        <v>173</v>
      </c>
      <c r="F104" s="249">
        <f>D104*E104</f>
        <v>1038</v>
      </c>
      <c r="K104" s="252">
        <v>173</v>
      </c>
      <c r="L104" s="252">
        <v>6</v>
      </c>
      <c r="M104" s="252">
        <f>K104*L104</f>
        <v>1038</v>
      </c>
    </row>
    <row r="105" spans="1:13" x14ac:dyDescent="0.2">
      <c r="A105" s="160" t="s">
        <v>174</v>
      </c>
      <c r="B105" s="183" t="s">
        <v>134</v>
      </c>
      <c r="C105" s="178"/>
      <c r="D105" s="98"/>
    </row>
    <row r="106" spans="1:13" x14ac:dyDescent="0.2">
      <c r="A106" s="164" t="s">
        <v>107</v>
      </c>
      <c r="B106" s="183" t="s">
        <v>135</v>
      </c>
      <c r="C106" s="173"/>
      <c r="D106" s="98"/>
    </row>
    <row r="107" spans="1:13" x14ac:dyDescent="0.2">
      <c r="A107" s="165"/>
      <c r="B107" s="183" t="s">
        <v>226</v>
      </c>
      <c r="C107" s="187">
        <v>3894</v>
      </c>
      <c r="D107" s="98"/>
    </row>
    <row r="108" spans="1:13" x14ac:dyDescent="0.2">
      <c r="A108" s="165"/>
      <c r="B108" s="183" t="s">
        <v>136</v>
      </c>
      <c r="C108" s="181"/>
      <c r="D108" s="98"/>
    </row>
    <row r="109" spans="1:13" x14ac:dyDescent="0.2">
      <c r="A109" s="165"/>
      <c r="B109" s="183" t="s">
        <v>137</v>
      </c>
      <c r="C109" s="181">
        <v>9484</v>
      </c>
      <c r="D109" s="98"/>
    </row>
    <row r="110" spans="1:13" ht="13.5" thickBot="1" x14ac:dyDescent="0.25">
      <c r="A110" s="165"/>
      <c r="B110" s="183" t="s">
        <v>138</v>
      </c>
      <c r="C110" s="182">
        <v>5688</v>
      </c>
      <c r="D110" s="98"/>
    </row>
    <row r="111" spans="1:13" ht="13.5" thickBot="1" x14ac:dyDescent="0.25">
      <c r="A111" s="165"/>
      <c r="B111" s="188" t="s">
        <v>139</v>
      </c>
      <c r="C111" s="189">
        <f>SUM(C105:C110)</f>
        <v>19066</v>
      </c>
      <c r="D111" s="105"/>
    </row>
    <row r="112" spans="1:13" x14ac:dyDescent="0.2">
      <c r="A112" s="165"/>
      <c r="B112" s="186" t="s">
        <v>132</v>
      </c>
      <c r="C112" s="187">
        <v>11161.4</v>
      </c>
      <c r="D112" s="105"/>
    </row>
    <row r="113" spans="1:4" x14ac:dyDescent="0.2">
      <c r="A113" s="165"/>
      <c r="B113" s="186" t="s">
        <v>133</v>
      </c>
      <c r="C113" s="181"/>
      <c r="D113" s="105"/>
    </row>
    <row r="114" spans="1:4" x14ac:dyDescent="0.2">
      <c r="A114" s="190"/>
      <c r="B114" s="172" t="s">
        <v>216</v>
      </c>
      <c r="C114" s="173"/>
    </row>
    <row r="115" spans="1:4" ht="13.5" thickBot="1" x14ac:dyDescent="0.25">
      <c r="A115" s="184"/>
      <c r="B115" s="186" t="s">
        <v>193</v>
      </c>
      <c r="C115" s="179"/>
    </row>
    <row r="116" spans="1:4" ht="13.5" thickBot="1" x14ac:dyDescent="0.25">
      <c r="A116" s="175"/>
      <c r="B116" s="191" t="s">
        <v>147</v>
      </c>
      <c r="C116" s="124">
        <f>SUM(C111:C115)</f>
        <v>30227.4</v>
      </c>
    </row>
    <row r="117" spans="1:4" ht="24" customHeight="1" thickBot="1" x14ac:dyDescent="0.25">
      <c r="A117" s="308" t="s">
        <v>175</v>
      </c>
      <c r="B117" s="309"/>
      <c r="C117" s="209">
        <f>C72+C77+C82+C95+C103+C104+C116</f>
        <v>621767.94999999995</v>
      </c>
    </row>
    <row r="118" spans="1:4" ht="18" customHeight="1" thickBot="1" x14ac:dyDescent="0.25">
      <c r="A118" s="298" t="s">
        <v>161</v>
      </c>
      <c r="B118" s="299"/>
      <c r="C118" s="300"/>
    </row>
    <row r="119" spans="1:4" x14ac:dyDescent="0.2">
      <c r="A119" s="130" t="s">
        <v>153</v>
      </c>
      <c r="B119" s="80" t="s">
        <v>110</v>
      </c>
      <c r="C119" s="131"/>
      <c r="D119" s="112"/>
    </row>
    <row r="120" spans="1:4" ht="13.5" thickBot="1" x14ac:dyDescent="0.25">
      <c r="A120" s="132"/>
      <c r="B120" s="133" t="s">
        <v>111</v>
      </c>
      <c r="C120" s="134"/>
      <c r="D120" s="112"/>
    </row>
    <row r="121" spans="1:4" ht="13.5" thickBot="1" x14ac:dyDescent="0.25">
      <c r="A121" s="136" t="s">
        <v>154</v>
      </c>
      <c r="B121" s="133" t="s">
        <v>116</v>
      </c>
      <c r="C121" s="134"/>
      <c r="D121" s="112"/>
    </row>
    <row r="122" spans="1:4" ht="13.5" thickBot="1" x14ac:dyDescent="0.25">
      <c r="A122" s="137" t="s">
        <v>155</v>
      </c>
      <c r="B122" s="133"/>
      <c r="C122" s="129"/>
      <c r="D122" s="112"/>
    </row>
    <row r="123" spans="1:4" ht="13.5" thickBot="1" x14ac:dyDescent="0.25">
      <c r="A123" s="147" t="s">
        <v>156</v>
      </c>
      <c r="B123" s="148" t="s">
        <v>123</v>
      </c>
      <c r="C123" s="149"/>
      <c r="D123" s="150"/>
    </row>
    <row r="124" spans="1:4" x14ac:dyDescent="0.2">
      <c r="A124" s="130" t="s">
        <v>157</v>
      </c>
      <c r="B124" s="80" t="s">
        <v>128</v>
      </c>
      <c r="C124" s="81"/>
      <c r="D124" s="112"/>
    </row>
    <row r="125" spans="1:4" x14ac:dyDescent="0.2">
      <c r="A125" s="128"/>
      <c r="B125" s="141" t="s">
        <v>129</v>
      </c>
      <c r="C125" s="85"/>
      <c r="D125" s="112"/>
    </row>
    <row r="126" spans="1:4" ht="13.5" thickBot="1" x14ac:dyDescent="0.25">
      <c r="A126" s="151"/>
      <c r="B126" s="133" t="s">
        <v>130</v>
      </c>
      <c r="C126" s="134"/>
      <c r="D126" s="112"/>
    </row>
    <row r="127" spans="1:4" x14ac:dyDescent="0.2">
      <c r="A127" s="130" t="s">
        <v>158</v>
      </c>
      <c r="B127" s="80" t="s">
        <v>141</v>
      </c>
      <c r="C127" s="81"/>
      <c r="D127" s="154"/>
    </row>
    <row r="128" spans="1:4" x14ac:dyDescent="0.2">
      <c r="A128" s="130"/>
      <c r="B128" s="80" t="s">
        <v>160</v>
      </c>
      <c r="C128" s="81"/>
      <c r="D128" s="154"/>
    </row>
    <row r="129" spans="1:11" x14ac:dyDescent="0.2">
      <c r="A129" s="128"/>
      <c r="B129" s="80" t="s">
        <v>142</v>
      </c>
      <c r="C129" s="81"/>
      <c r="D129" s="155"/>
    </row>
    <row r="130" spans="1:11" ht="13.5" thickBot="1" x14ac:dyDescent="0.25">
      <c r="A130" s="128"/>
      <c r="B130" s="143" t="s">
        <v>143</v>
      </c>
      <c r="C130" s="131"/>
      <c r="D130" s="155"/>
    </row>
    <row r="131" spans="1:11" ht="24" customHeight="1" thickBot="1" x14ac:dyDescent="0.25">
      <c r="A131" s="310" t="s">
        <v>152</v>
      </c>
      <c r="B131" s="311"/>
      <c r="C131" s="210">
        <f>SUM(C119:C130)</f>
        <v>0</v>
      </c>
      <c r="D131" s="112"/>
    </row>
    <row r="132" spans="1:11" ht="24" customHeight="1" thickBot="1" x14ac:dyDescent="0.25">
      <c r="A132" s="279" t="s">
        <v>19</v>
      </c>
      <c r="B132" s="280"/>
      <c r="C132" s="212">
        <f>C45+C47+C67+C117+C131</f>
        <v>753448.49</v>
      </c>
    </row>
    <row r="133" spans="1:11" ht="13.5" thickBot="1" x14ac:dyDescent="0.25">
      <c r="A133" s="125"/>
    </row>
    <row r="134" spans="1:11" ht="24" customHeight="1" thickBot="1" x14ac:dyDescent="0.25">
      <c r="A134" s="292" t="s">
        <v>163</v>
      </c>
      <c r="B134" s="293"/>
      <c r="C134" s="211">
        <f>C42-C132</f>
        <v>66032.050000000047</v>
      </c>
      <c r="D134" s="59" t="s">
        <v>87</v>
      </c>
    </row>
    <row r="135" spans="1:11" x14ac:dyDescent="0.2">
      <c r="A135" s="294"/>
      <c r="B135" s="294"/>
      <c r="C135" s="294"/>
    </row>
    <row r="136" spans="1:11" x14ac:dyDescent="0.2">
      <c r="A136" s="295" t="s">
        <v>228</v>
      </c>
      <c r="B136" s="296"/>
      <c r="C136" s="296"/>
      <c r="E136" s="239"/>
      <c r="K136" s="239"/>
    </row>
    <row r="137" spans="1:11" x14ac:dyDescent="0.2">
      <c r="A137" s="297" t="s">
        <v>248</v>
      </c>
      <c r="B137" s="288"/>
      <c r="C137" s="288"/>
      <c r="K137" s="239"/>
    </row>
    <row r="138" spans="1:11" ht="12.6" customHeight="1" x14ac:dyDescent="0.2">
      <c r="A138" s="288"/>
      <c r="B138" s="288"/>
      <c r="C138" s="288"/>
    </row>
    <row r="139" spans="1:11" ht="12.75" customHeight="1" x14ac:dyDescent="0.2">
      <c r="A139" s="302" t="s">
        <v>164</v>
      </c>
      <c r="B139" s="302"/>
      <c r="C139" s="302"/>
    </row>
    <row r="140" spans="1:11" ht="12.95" customHeight="1" x14ac:dyDescent="0.2">
      <c r="A140" s="288"/>
      <c r="B140" s="288"/>
      <c r="C140" s="288"/>
    </row>
    <row r="141" spans="1:11" ht="12.95" customHeight="1" x14ac:dyDescent="0.2">
      <c r="A141" s="301"/>
      <c r="B141" s="301"/>
      <c r="C141" s="301"/>
      <c r="K141" s="240"/>
    </row>
    <row r="142" spans="1:11" ht="12.95" customHeight="1" x14ac:dyDescent="0.2">
      <c r="A142" s="288"/>
      <c r="B142" s="288"/>
      <c r="C142" s="288"/>
    </row>
    <row r="143" spans="1:11" ht="12.95" customHeight="1" x14ac:dyDescent="0.2">
      <c r="A143" s="288"/>
      <c r="B143" s="288"/>
      <c r="C143" s="288"/>
    </row>
    <row r="144" spans="1:11" ht="12.95" customHeight="1" x14ac:dyDescent="0.2">
      <c r="A144" s="288"/>
      <c r="B144" s="288"/>
      <c r="C144" s="288"/>
    </row>
    <row r="145" spans="1:3" ht="12.95" customHeight="1" x14ac:dyDescent="0.2">
      <c r="A145" s="288"/>
      <c r="B145" s="288"/>
      <c r="C145" s="288"/>
    </row>
    <row r="146" spans="1:3" x14ac:dyDescent="0.2">
      <c r="A146" s="288" t="s">
        <v>207</v>
      </c>
      <c r="B146" s="288"/>
      <c r="C146" s="288"/>
    </row>
    <row r="147" spans="1:3" x14ac:dyDescent="0.2">
      <c r="A147" s="288"/>
      <c r="B147" s="288"/>
      <c r="C147" s="288"/>
    </row>
    <row r="148" spans="1:3" x14ac:dyDescent="0.2">
      <c r="A148" s="288" t="s">
        <v>217</v>
      </c>
      <c r="B148" s="288"/>
      <c r="C148" s="288"/>
    </row>
    <row r="149" spans="1:3" x14ac:dyDescent="0.2">
      <c r="A149" s="288"/>
      <c r="B149" s="288"/>
      <c r="C149" s="288"/>
    </row>
    <row r="150" spans="1:3" ht="12" customHeight="1" x14ac:dyDescent="0.2">
      <c r="A150" s="288"/>
      <c r="B150" s="288"/>
      <c r="C150" s="288"/>
    </row>
    <row r="151" spans="1:3" ht="12" customHeight="1" x14ac:dyDescent="0.2">
      <c r="A151" s="288"/>
      <c r="B151" s="288"/>
      <c r="C151" s="288"/>
    </row>
    <row r="152" spans="1:3" ht="12" customHeight="1" x14ac:dyDescent="0.2">
      <c r="A152" s="288"/>
      <c r="B152" s="288"/>
      <c r="C152" s="288"/>
    </row>
    <row r="153" spans="1:3" x14ac:dyDescent="0.2">
      <c r="A153" s="288"/>
      <c r="B153" s="288"/>
      <c r="C153" s="288"/>
    </row>
    <row r="154" spans="1:3" x14ac:dyDescent="0.2">
      <c r="A154" s="288"/>
      <c r="B154" s="288"/>
      <c r="C154" s="288"/>
    </row>
    <row r="155" spans="1:3" x14ac:dyDescent="0.2">
      <c r="A155" s="288"/>
      <c r="B155" s="288"/>
      <c r="C155" s="288"/>
    </row>
    <row r="156" spans="1:3" x14ac:dyDescent="0.2">
      <c r="A156" s="288"/>
      <c r="B156" s="288"/>
      <c r="C156" s="288"/>
    </row>
    <row r="157" spans="1:3" x14ac:dyDescent="0.2">
      <c r="A157" s="288"/>
      <c r="B157" s="288"/>
      <c r="C157" s="288"/>
    </row>
    <row r="158" spans="1:3" x14ac:dyDescent="0.2">
      <c r="A158" s="288"/>
      <c r="B158" s="288"/>
      <c r="C158" s="288"/>
    </row>
    <row r="159" spans="1:3" x14ac:dyDescent="0.2">
      <c r="A159" s="288"/>
      <c r="B159" s="288"/>
      <c r="C159" s="288"/>
    </row>
    <row r="160" spans="1:3" x14ac:dyDescent="0.2">
      <c r="A160" s="288"/>
      <c r="B160" s="288"/>
      <c r="C160" s="288"/>
    </row>
    <row r="161" spans="1:3" x14ac:dyDescent="0.2">
      <c r="A161" s="288"/>
      <c r="B161" s="288"/>
      <c r="C161" s="288"/>
    </row>
    <row r="162" spans="1:3" x14ac:dyDescent="0.2">
      <c r="A162" s="288"/>
      <c r="B162" s="288"/>
      <c r="C162" s="288"/>
    </row>
    <row r="163" spans="1:3" ht="13.5" customHeight="1" x14ac:dyDescent="0.2">
      <c r="A163" s="288"/>
      <c r="B163" s="288"/>
      <c r="C163" s="288"/>
    </row>
    <row r="164" spans="1:3" x14ac:dyDescent="0.2">
      <c r="A164" s="288"/>
      <c r="B164" s="288"/>
      <c r="C164" s="288"/>
    </row>
    <row r="165" spans="1:3" x14ac:dyDescent="0.2">
      <c r="A165" s="288"/>
      <c r="B165" s="288"/>
      <c r="C165" s="288"/>
    </row>
    <row r="166" spans="1:3" x14ac:dyDescent="0.2">
      <c r="A166" s="288"/>
      <c r="B166" s="288"/>
      <c r="C166" s="288"/>
    </row>
    <row r="167" spans="1:3" x14ac:dyDescent="0.2">
      <c r="A167" s="288"/>
      <c r="B167" s="288"/>
      <c r="C167" s="288"/>
    </row>
    <row r="168" spans="1:3" x14ac:dyDescent="0.2">
      <c r="A168" s="288"/>
      <c r="B168" s="288"/>
      <c r="C168" s="288"/>
    </row>
    <row r="169" spans="1:3" x14ac:dyDescent="0.2">
      <c r="A169" s="288"/>
      <c r="B169" s="288"/>
      <c r="C169" s="288"/>
    </row>
    <row r="170" spans="1:3" x14ac:dyDescent="0.2">
      <c r="A170" s="288"/>
      <c r="B170" s="288"/>
      <c r="C170" s="288"/>
    </row>
    <row r="171" spans="1:3" x14ac:dyDescent="0.2">
      <c r="A171" s="288"/>
      <c r="B171" s="288"/>
      <c r="C171" s="288"/>
    </row>
    <row r="172" spans="1:3" x14ac:dyDescent="0.2">
      <c r="A172" s="288"/>
      <c r="B172" s="288"/>
      <c r="C172" s="288"/>
    </row>
    <row r="173" spans="1:3" x14ac:dyDescent="0.2">
      <c r="A173" s="288"/>
      <c r="B173" s="288"/>
      <c r="C173" s="288"/>
    </row>
    <row r="174" spans="1:3" x14ac:dyDescent="0.2">
      <c r="A174" s="288"/>
      <c r="B174" s="288"/>
      <c r="C174" s="288"/>
    </row>
    <row r="175" spans="1:3" x14ac:dyDescent="0.2">
      <c r="A175" s="288"/>
      <c r="B175" s="288"/>
      <c r="C175" s="288"/>
    </row>
    <row r="176" spans="1:3" x14ac:dyDescent="0.2">
      <c r="A176" s="288"/>
      <c r="B176" s="288"/>
      <c r="C176" s="288"/>
    </row>
    <row r="177" spans="1:3" x14ac:dyDescent="0.2">
      <c r="A177" s="288"/>
      <c r="B177" s="288"/>
      <c r="C177" s="288"/>
    </row>
    <row r="178" spans="1:3" x14ac:dyDescent="0.2">
      <c r="A178" s="288"/>
      <c r="B178" s="288"/>
      <c r="C178" s="288"/>
    </row>
    <row r="179" spans="1:3" x14ac:dyDescent="0.2">
      <c r="A179" s="288"/>
      <c r="B179" s="288"/>
      <c r="C179" s="288"/>
    </row>
    <row r="180" spans="1:3" x14ac:dyDescent="0.2">
      <c r="A180" s="288"/>
      <c r="B180" s="288"/>
      <c r="C180" s="288"/>
    </row>
  </sheetData>
  <sheetProtection algorithmName="SHA-512" hashValue="HjiMcqZ2Jh0ol19uysbJDe7rUnnLphtv/sUVSpgOhX0fgH0sy1UGnv6JjvbdbAUV3y1B+mVMP5PAoIpu/HMsvg==" saltValue="b/QaKuW2f12Z5ew8EMrzFg==" spinCount="100000" sheet="1" formatCells="0" formatColumns="0" formatRows="0"/>
  <mergeCells count="80">
    <mergeCell ref="A178:C178"/>
    <mergeCell ref="A179:C179"/>
    <mergeCell ref="A180:C180"/>
    <mergeCell ref="A49:C49"/>
    <mergeCell ref="A50:A55"/>
    <mergeCell ref="A57:A60"/>
    <mergeCell ref="A61:A63"/>
    <mergeCell ref="A64:A66"/>
    <mergeCell ref="A117:B117"/>
    <mergeCell ref="A131:B131"/>
    <mergeCell ref="A172:C172"/>
    <mergeCell ref="A173:C173"/>
    <mergeCell ref="A174:C174"/>
    <mergeCell ref="A175:C175"/>
    <mergeCell ref="A176:C176"/>
    <mergeCell ref="A177:C177"/>
    <mergeCell ref="A171:C171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59:C159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47:C147"/>
    <mergeCell ref="A141:C141"/>
    <mergeCell ref="A139:C139"/>
    <mergeCell ref="A142:C142"/>
    <mergeCell ref="A143:C143"/>
    <mergeCell ref="A144:C144"/>
    <mergeCell ref="A145:C145"/>
    <mergeCell ref="A146:C146"/>
    <mergeCell ref="A140:C140"/>
    <mergeCell ref="C47:C48"/>
    <mergeCell ref="F9:G9"/>
    <mergeCell ref="A138:C138"/>
    <mergeCell ref="B69:B70"/>
    <mergeCell ref="C69:C70"/>
    <mergeCell ref="B78:B79"/>
    <mergeCell ref="C78:C79"/>
    <mergeCell ref="B80:B81"/>
    <mergeCell ref="C80:C81"/>
    <mergeCell ref="A134:B134"/>
    <mergeCell ref="A135:C135"/>
    <mergeCell ref="A136:C136"/>
    <mergeCell ref="A137:C137"/>
    <mergeCell ref="A132:B132"/>
    <mergeCell ref="A118:C118"/>
    <mergeCell ref="A1:C1"/>
    <mergeCell ref="A3:C3"/>
    <mergeCell ref="F13:G13"/>
    <mergeCell ref="A68:C68"/>
    <mergeCell ref="F5:G5"/>
    <mergeCell ref="C17:C21"/>
    <mergeCell ref="F17:G17"/>
    <mergeCell ref="F21:G21"/>
    <mergeCell ref="F28:G28"/>
    <mergeCell ref="F34:G34"/>
    <mergeCell ref="F40:J40"/>
    <mergeCell ref="B45:B46"/>
    <mergeCell ref="C45:C46"/>
    <mergeCell ref="A42:B42"/>
    <mergeCell ref="A67:B67"/>
    <mergeCell ref="B47:B48"/>
  </mergeCells>
  <pageMargins left="0.62992125984251968" right="0.39370078740157483" top="0.78740157480314965" bottom="0.78740157480314965" header="0.31496062992125984" footer="0.31496062992125984"/>
  <pageSetup paperSize="9" scale="95" orientation="portrait" r:id="rId1"/>
  <rowBreaks count="2" manualBreakCount="2">
    <brk id="43" max="2" man="1"/>
    <brk id="95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FFFF00"/>
    <pageSetUpPr fitToPage="1"/>
  </sheetPr>
  <dimension ref="A1:S41"/>
  <sheetViews>
    <sheetView tabSelected="1" zoomScale="90" zoomScaleNormal="90" workbookViewId="0">
      <selection activeCell="J11" sqref="J11"/>
    </sheetView>
  </sheetViews>
  <sheetFormatPr defaultColWidth="9.140625" defaultRowHeight="12.75" x14ac:dyDescent="0.2"/>
  <cols>
    <col min="1" max="1" width="36.42578125" style="5" customWidth="1"/>
    <col min="2" max="4" width="9.5703125" style="5" customWidth="1"/>
    <col min="5" max="5" width="9.42578125" style="5" bestFit="1" customWidth="1"/>
    <col min="6" max="6" width="71.140625" style="5" customWidth="1"/>
    <col min="7" max="7" width="2.140625" style="5" customWidth="1"/>
    <col min="8" max="8" width="3" style="5" customWidth="1"/>
    <col min="9" max="9" width="8.85546875" style="12" customWidth="1"/>
    <col min="10" max="10" width="8.5703125" style="10" customWidth="1"/>
    <col min="11" max="11" width="9.140625" style="10"/>
    <col min="12" max="12" width="13" style="10" customWidth="1"/>
    <col min="13" max="13" width="9.85546875" style="10" bestFit="1" customWidth="1"/>
    <col min="14" max="14" width="4.42578125" style="10" customWidth="1"/>
    <col min="15" max="15" width="12" style="10" customWidth="1"/>
    <col min="16" max="16" width="2" style="10" customWidth="1"/>
    <col min="17" max="17" width="12" style="10" customWidth="1"/>
    <col min="18" max="19" width="9.140625" style="10"/>
    <col min="20" max="16384" width="9.140625" style="5"/>
  </cols>
  <sheetData>
    <row r="1" spans="1:17" ht="18.75" customHeight="1" x14ac:dyDescent="0.3">
      <c r="A1" s="324" t="s">
        <v>219</v>
      </c>
      <c r="B1" s="324"/>
      <c r="C1" s="324"/>
      <c r="D1" s="324"/>
      <c r="E1" s="324"/>
      <c r="F1" s="6"/>
      <c r="H1" s="323" t="s">
        <v>229</v>
      </c>
    </row>
    <row r="2" spans="1:17" ht="16.350000000000001" customHeight="1" thickBot="1" x14ac:dyDescent="0.3">
      <c r="A2" s="7"/>
      <c r="B2" s="41" t="s">
        <v>14</v>
      </c>
      <c r="C2" s="42" t="s">
        <v>0</v>
      </c>
      <c r="D2" s="3"/>
      <c r="E2" s="8"/>
      <c r="F2" s="43" t="s">
        <v>1</v>
      </c>
      <c r="H2" s="323"/>
    </row>
    <row r="3" spans="1:17" x14ac:dyDescent="0.2">
      <c r="A3" s="325" t="s">
        <v>2</v>
      </c>
      <c r="B3" s="44" t="s">
        <v>20</v>
      </c>
      <c r="C3" s="44" t="s">
        <v>3</v>
      </c>
      <c r="D3" s="44" t="s">
        <v>4</v>
      </c>
      <c r="E3" s="327" t="s">
        <v>49</v>
      </c>
      <c r="F3" s="328"/>
      <c r="H3" s="323"/>
      <c r="L3" s="13"/>
    </row>
    <row r="4" spans="1:17" ht="13.5" thickBot="1" x14ac:dyDescent="0.25">
      <c r="A4" s="326"/>
      <c r="B4" s="234">
        <v>2023</v>
      </c>
      <c r="C4" s="203" t="s">
        <v>234</v>
      </c>
      <c r="D4" s="235" t="s">
        <v>224</v>
      </c>
      <c r="E4" s="329"/>
      <c r="F4" s="330"/>
      <c r="H4" s="323"/>
    </row>
    <row r="5" spans="1:17" ht="13.5" thickTop="1" x14ac:dyDescent="0.2">
      <c r="A5" s="45" t="s">
        <v>21</v>
      </c>
      <c r="B5" s="220">
        <v>5356</v>
      </c>
      <c r="C5" s="22">
        <v>2430.6999999999998</v>
      </c>
      <c r="D5" s="23">
        <f t="shared" ref="D5:D12" si="0">IF(B5=0,0,C5/B5*100)</f>
        <v>45.382748319641522</v>
      </c>
      <c r="E5" s="331" t="s">
        <v>28</v>
      </c>
      <c r="F5" s="332"/>
      <c r="H5" s="323"/>
      <c r="L5" s="11"/>
      <c r="M5" s="313"/>
      <c r="O5" s="11"/>
    </row>
    <row r="6" spans="1:17" ht="12.95" customHeight="1" x14ac:dyDescent="0.2">
      <c r="A6" s="46" t="s">
        <v>22</v>
      </c>
      <c r="B6" s="27">
        <v>250</v>
      </c>
      <c r="C6" s="20">
        <v>42.6</v>
      </c>
      <c r="D6" s="23">
        <f t="shared" si="0"/>
        <v>17.04</v>
      </c>
      <c r="E6" s="341" t="s">
        <v>227</v>
      </c>
      <c r="F6" s="342"/>
      <c r="H6" s="323"/>
      <c r="L6" s="11"/>
      <c r="M6" s="313"/>
      <c r="Q6" s="11"/>
    </row>
    <row r="7" spans="1:17" ht="12.95" customHeight="1" x14ac:dyDescent="0.2">
      <c r="A7" s="47" t="s">
        <v>23</v>
      </c>
      <c r="B7" s="27">
        <v>1030</v>
      </c>
      <c r="C7" s="197">
        <f>'komentář 2.Q 2023'!C10/1000</f>
        <v>515</v>
      </c>
      <c r="D7" s="23">
        <f t="shared" si="0"/>
        <v>50</v>
      </c>
      <c r="E7" s="321" t="s">
        <v>235</v>
      </c>
      <c r="F7" s="322" t="s">
        <v>197</v>
      </c>
      <c r="H7" s="323"/>
      <c r="L7" s="11"/>
      <c r="M7" s="11"/>
    </row>
    <row r="8" spans="1:17" ht="12.95" customHeight="1" x14ac:dyDescent="0.2">
      <c r="A8" s="46" t="s">
        <v>24</v>
      </c>
      <c r="B8" s="27">
        <v>365</v>
      </c>
      <c r="C8" s="198">
        <f>'komentář 2.Q 2023'!C22/1000</f>
        <v>243.87604000000002</v>
      </c>
      <c r="D8" s="23">
        <f t="shared" si="0"/>
        <v>66.815353424657545</v>
      </c>
      <c r="E8" s="321" t="s">
        <v>249</v>
      </c>
      <c r="F8" s="322" t="s">
        <v>198</v>
      </c>
      <c r="H8" s="323"/>
      <c r="L8" s="11"/>
      <c r="M8" s="313"/>
      <c r="O8" s="11"/>
    </row>
    <row r="9" spans="1:17" ht="12.95" customHeight="1" x14ac:dyDescent="0.2">
      <c r="A9" s="46" t="s">
        <v>25</v>
      </c>
      <c r="B9" s="27">
        <v>0</v>
      </c>
      <c r="C9" s="199">
        <f>'komentář 2.Q 2023'!C34/1000</f>
        <v>0</v>
      </c>
      <c r="D9" s="23">
        <f t="shared" si="0"/>
        <v>0</v>
      </c>
      <c r="E9" s="349"/>
      <c r="F9" s="350"/>
      <c r="H9" s="323"/>
      <c r="L9" s="11"/>
      <c r="M9" s="313"/>
      <c r="Q9" s="11"/>
    </row>
    <row r="10" spans="1:17" x14ac:dyDescent="0.2">
      <c r="A10" s="227" t="s">
        <v>26</v>
      </c>
      <c r="B10" s="228"/>
      <c r="C10" s="228"/>
      <c r="D10" s="228"/>
      <c r="E10" s="228"/>
      <c r="F10" s="229"/>
      <c r="H10" s="323"/>
      <c r="L10" s="11"/>
      <c r="M10" s="11"/>
    </row>
    <row r="11" spans="1:17" x14ac:dyDescent="0.2">
      <c r="A11" s="46" t="s">
        <v>6</v>
      </c>
      <c r="B11" s="27">
        <v>10</v>
      </c>
      <c r="C11" s="197">
        <f>'komentář 2.Q 2023'!C35/1000</f>
        <v>0</v>
      </c>
      <c r="D11" s="23">
        <f t="shared" si="0"/>
        <v>0</v>
      </c>
      <c r="E11" s="321"/>
      <c r="F11" s="322"/>
      <c r="H11" s="323"/>
      <c r="L11" s="11"/>
      <c r="M11" s="313"/>
    </row>
    <row r="12" spans="1:17" x14ac:dyDescent="0.2">
      <c r="A12" s="46" t="s">
        <v>27</v>
      </c>
      <c r="B12" s="27">
        <v>0</v>
      </c>
      <c r="C12" s="197">
        <f>'komentář 2.Q 2023'!C36/1000</f>
        <v>0</v>
      </c>
      <c r="D12" s="23">
        <f t="shared" si="0"/>
        <v>0</v>
      </c>
      <c r="E12" s="321"/>
      <c r="F12" s="322"/>
      <c r="H12" s="323"/>
      <c r="L12" s="11"/>
      <c r="M12" s="313"/>
    </row>
    <row r="13" spans="1:17" x14ac:dyDescent="0.2">
      <c r="A13" s="47" t="s">
        <v>7</v>
      </c>
      <c r="B13" s="27">
        <v>104</v>
      </c>
      <c r="C13" s="200">
        <f>SUM('komentář 2.Q 2023'!C37+'komentář 2.Q 2023'!C38+'komentář 2.Q 2023'!C39)/1000</f>
        <v>18.411999999999999</v>
      </c>
      <c r="D13" s="23">
        <f>IF(B13=0,0,C13/B13*100)</f>
        <v>17.703846153846154</v>
      </c>
      <c r="E13" s="321" t="s">
        <v>250</v>
      </c>
      <c r="F13" s="322" t="s">
        <v>199</v>
      </c>
      <c r="H13" s="323"/>
      <c r="J13" s="232"/>
      <c r="L13" s="11"/>
      <c r="M13" s="313"/>
    </row>
    <row r="14" spans="1:17" x14ac:dyDescent="0.2">
      <c r="A14" s="48" t="s">
        <v>15</v>
      </c>
      <c r="B14" s="27">
        <v>67</v>
      </c>
      <c r="C14" s="197">
        <f>('komentář 2.Q 2023'!C40+'komentář 2.Q 2023'!C41)/1000</f>
        <v>42.192500000000003</v>
      </c>
      <c r="D14" s="23">
        <f>IF(B14=0,0,C14/B14*100)</f>
        <v>62.973880597014933</v>
      </c>
      <c r="E14" s="317" t="s">
        <v>251</v>
      </c>
      <c r="F14" s="318"/>
      <c r="H14" s="323"/>
      <c r="J14" s="232"/>
      <c r="M14" s="11"/>
      <c r="O14" s="11"/>
      <c r="Q14" s="11"/>
    </row>
    <row r="15" spans="1:17" ht="17.25" thickBot="1" x14ac:dyDescent="0.35">
      <c r="A15" s="49" t="s">
        <v>18</v>
      </c>
      <c r="B15" s="29">
        <f>SUM(B5:B14)</f>
        <v>7182</v>
      </c>
      <c r="C15" s="30">
        <f>SUM(C5:C14)</f>
        <v>3292.7805399999997</v>
      </c>
      <c r="D15" s="195">
        <f>IF(B15=0,0,C15/B15*100)</f>
        <v>45.847682261208575</v>
      </c>
      <c r="E15" s="347"/>
      <c r="F15" s="348"/>
      <c r="H15" s="323"/>
      <c r="L15" s="11"/>
      <c r="M15" s="11"/>
    </row>
    <row r="16" spans="1:17" x14ac:dyDescent="0.2">
      <c r="A16" s="50" t="s">
        <v>13</v>
      </c>
      <c r="B16" s="221">
        <v>5356</v>
      </c>
      <c r="C16" s="19">
        <v>2430.7399999999998</v>
      </c>
      <c r="D16" s="28">
        <f>IF(B16=0,0,C16/B16*100)</f>
        <v>45.383495145631066</v>
      </c>
      <c r="E16" s="345" t="s">
        <v>35</v>
      </c>
      <c r="F16" s="346"/>
      <c r="H16" s="323"/>
    </row>
    <row r="17" spans="1:15" x14ac:dyDescent="0.2">
      <c r="A17" s="48" t="s">
        <v>29</v>
      </c>
      <c r="B17" s="27">
        <v>250</v>
      </c>
      <c r="C17" s="20">
        <v>42.6</v>
      </c>
      <c r="D17" s="28">
        <f t="shared" ref="D17:D31" si="1">IF(B17=0,0,C17/B17*100)</f>
        <v>17.04</v>
      </c>
      <c r="E17" s="317" t="s">
        <v>209</v>
      </c>
      <c r="F17" s="318" t="s">
        <v>178</v>
      </c>
      <c r="H17" s="323"/>
    </row>
    <row r="18" spans="1:15" x14ac:dyDescent="0.2">
      <c r="A18" s="51" t="s">
        <v>48</v>
      </c>
      <c r="B18" s="222">
        <v>0</v>
      </c>
      <c r="C18" s="1">
        <f>'komentář 2.Q 2023'!C45/1000</f>
        <v>0</v>
      </c>
      <c r="D18" s="28">
        <f t="shared" si="1"/>
        <v>0</v>
      </c>
      <c r="E18" s="317"/>
      <c r="F18" s="318"/>
      <c r="H18" s="323"/>
    </row>
    <row r="19" spans="1:15" x14ac:dyDescent="0.2">
      <c r="A19" s="51" t="s">
        <v>47</v>
      </c>
      <c r="B19" s="222">
        <v>0</v>
      </c>
      <c r="C19" s="197">
        <f>'komentář 2.Q 2023'!C47/1000</f>
        <v>0</v>
      </c>
      <c r="D19" s="28">
        <f t="shared" si="1"/>
        <v>0</v>
      </c>
      <c r="E19" s="317"/>
      <c r="F19" s="318"/>
      <c r="H19" s="323"/>
    </row>
    <row r="20" spans="1:15" x14ac:dyDescent="0.2">
      <c r="A20" s="52" t="s">
        <v>30</v>
      </c>
      <c r="B20" s="24">
        <f>B21+B22</f>
        <v>1576</v>
      </c>
      <c r="C20" s="39">
        <f>C21+C22</f>
        <v>753.44848999999999</v>
      </c>
      <c r="D20" s="28">
        <f t="shared" si="1"/>
        <v>47.807645304568531</v>
      </c>
      <c r="E20" s="319"/>
      <c r="F20" s="320"/>
      <c r="H20" s="323"/>
    </row>
    <row r="21" spans="1:15" ht="12.6" customHeight="1" x14ac:dyDescent="0.2">
      <c r="A21" s="53" t="s">
        <v>31</v>
      </c>
      <c r="B21" s="223">
        <v>252</v>
      </c>
      <c r="C21" s="201">
        <f>'komentář 2.Q 2023'!C67/1000</f>
        <v>131.68054000000004</v>
      </c>
      <c r="D21" s="204">
        <f t="shared" si="1"/>
        <v>52.25418253968256</v>
      </c>
      <c r="E21" s="343" t="s">
        <v>252</v>
      </c>
      <c r="F21" s="344" t="s">
        <v>200</v>
      </c>
      <c r="H21" s="323"/>
      <c r="J21" s="14"/>
      <c r="K21" s="12"/>
    </row>
    <row r="22" spans="1:15" ht="14.45" customHeight="1" x14ac:dyDescent="0.2">
      <c r="A22" s="54" t="s">
        <v>37</v>
      </c>
      <c r="B22" s="219">
        <f>SUM(B23:B29)</f>
        <v>1324</v>
      </c>
      <c r="C22" s="40">
        <f>SUM(C23:C29)</f>
        <v>621.76794999999993</v>
      </c>
      <c r="D22" s="28">
        <f t="shared" si="1"/>
        <v>46.961325528700904</v>
      </c>
      <c r="E22" s="337"/>
      <c r="F22" s="338"/>
      <c r="H22" s="323"/>
      <c r="J22" s="14"/>
      <c r="K22" s="12"/>
    </row>
    <row r="23" spans="1:15" ht="12.95" customHeight="1" x14ac:dyDescent="0.2">
      <c r="A23" s="52" t="s">
        <v>38</v>
      </c>
      <c r="B23" s="27">
        <v>185</v>
      </c>
      <c r="C23" s="197">
        <f>'komentář 2.Q 2023'!C72/1000</f>
        <v>83.538800000000009</v>
      </c>
      <c r="D23" s="28">
        <f t="shared" si="1"/>
        <v>45.156108108108114</v>
      </c>
      <c r="E23" s="315" t="s">
        <v>253</v>
      </c>
      <c r="F23" s="316" t="s">
        <v>201</v>
      </c>
      <c r="H23" s="323"/>
    </row>
    <row r="24" spans="1:15" ht="12.95" customHeight="1" x14ac:dyDescent="0.2">
      <c r="A24" s="52" t="s">
        <v>39</v>
      </c>
      <c r="B24" s="27">
        <v>630</v>
      </c>
      <c r="C24" s="198">
        <f>'komentář 2.Q 2023'!C77/1000</f>
        <v>324.49845999999997</v>
      </c>
      <c r="D24" s="28">
        <f t="shared" si="1"/>
        <v>51.507692063492058</v>
      </c>
      <c r="E24" s="315" t="s">
        <v>254</v>
      </c>
      <c r="F24" s="316" t="s">
        <v>179</v>
      </c>
      <c r="H24" s="323"/>
      <c r="J24" s="245"/>
    </row>
    <row r="25" spans="1:15" ht="12.95" customHeight="1" x14ac:dyDescent="0.2">
      <c r="A25" s="52" t="s">
        <v>40</v>
      </c>
      <c r="B25" s="27">
        <v>0</v>
      </c>
      <c r="C25" s="197">
        <f>'komentář 2.Q 2023'!C82/1000</f>
        <v>0</v>
      </c>
      <c r="D25" s="28">
        <f t="shared" si="1"/>
        <v>0</v>
      </c>
      <c r="E25" s="315" t="s">
        <v>236</v>
      </c>
      <c r="F25" s="316"/>
      <c r="H25" s="323"/>
      <c r="J25" s="14"/>
      <c r="K25" s="12"/>
      <c r="L25" s="11"/>
      <c r="M25" s="11"/>
    </row>
    <row r="26" spans="1:15" ht="27" customHeight="1" x14ac:dyDescent="0.2">
      <c r="A26" s="53" t="s">
        <v>41</v>
      </c>
      <c r="B26" s="223">
        <v>332</v>
      </c>
      <c r="C26" s="201">
        <f>'komentář 2.Q 2023'!C95/1000</f>
        <v>135.31529</v>
      </c>
      <c r="D26" s="204">
        <f t="shared" si="1"/>
        <v>40.75761746987952</v>
      </c>
      <c r="E26" s="339" t="s">
        <v>261</v>
      </c>
      <c r="F26" s="340" t="s">
        <v>202</v>
      </c>
      <c r="H26" s="323"/>
      <c r="I26" s="33"/>
      <c r="L26" s="15"/>
    </row>
    <row r="27" spans="1:15" ht="12.95" customHeight="1" x14ac:dyDescent="0.2">
      <c r="A27" s="53" t="s">
        <v>42</v>
      </c>
      <c r="B27" s="223">
        <v>129</v>
      </c>
      <c r="C27" s="243">
        <f>'komentář 2.Q 2023'!C103/1000</f>
        <v>47.15</v>
      </c>
      <c r="D27" s="204">
        <f t="shared" si="1"/>
        <v>36.550387596899228</v>
      </c>
      <c r="E27" s="343" t="s">
        <v>255</v>
      </c>
      <c r="F27" s="344" t="s">
        <v>203</v>
      </c>
      <c r="H27" s="323"/>
      <c r="I27" s="16"/>
      <c r="L27" s="15"/>
    </row>
    <row r="28" spans="1:15" ht="12.95" customHeight="1" x14ac:dyDescent="0.2">
      <c r="A28" s="52" t="s">
        <v>43</v>
      </c>
      <c r="B28" s="27">
        <v>2</v>
      </c>
      <c r="C28" s="200">
        <f>'komentář 2.Q 2023'!C104/1000</f>
        <v>1.038</v>
      </c>
      <c r="D28" s="28">
        <f t="shared" si="1"/>
        <v>51.9</v>
      </c>
      <c r="E28" s="317"/>
      <c r="F28" s="318"/>
      <c r="H28" s="323"/>
    </row>
    <row r="29" spans="1:15" ht="12.95" customHeight="1" x14ac:dyDescent="0.2">
      <c r="A29" s="52" t="s">
        <v>44</v>
      </c>
      <c r="B29" s="27">
        <v>46</v>
      </c>
      <c r="C29" s="200">
        <f>'komentář 2.Q 2023'!C116/1000</f>
        <v>30.227400000000003</v>
      </c>
      <c r="D29" s="28">
        <f t="shared" si="1"/>
        <v>65.711739130434793</v>
      </c>
      <c r="E29" s="315" t="s">
        <v>256</v>
      </c>
      <c r="F29" s="316" t="s">
        <v>204</v>
      </c>
      <c r="H29" s="323"/>
      <c r="I29" s="16"/>
      <c r="J29" s="231"/>
      <c r="K29" s="231"/>
      <c r="L29" s="231"/>
      <c r="M29" s="231"/>
      <c r="N29" s="231"/>
      <c r="O29" s="231"/>
    </row>
    <row r="30" spans="1:15" x14ac:dyDescent="0.2">
      <c r="A30" s="48" t="s">
        <v>32</v>
      </c>
      <c r="B30" s="27">
        <v>0</v>
      </c>
      <c r="C30" s="200">
        <f>'komentář 2.Q 2023'!C131/1000</f>
        <v>0</v>
      </c>
      <c r="D30" s="28">
        <f t="shared" si="1"/>
        <v>0</v>
      </c>
      <c r="E30" s="317"/>
      <c r="F30" s="318"/>
      <c r="H30" s="323"/>
      <c r="I30" s="250"/>
      <c r="J30" s="231"/>
      <c r="K30" s="231"/>
      <c r="L30" s="231"/>
      <c r="M30" s="231"/>
      <c r="N30" s="231"/>
      <c r="O30" s="231"/>
    </row>
    <row r="31" spans="1:15" ht="17.25" thickBot="1" x14ac:dyDescent="0.35">
      <c r="A31" s="49" t="s">
        <v>19</v>
      </c>
      <c r="B31" s="29">
        <f>SUM(B16:B20)+B30</f>
        <v>7182</v>
      </c>
      <c r="C31" s="30">
        <f>SUM(C16:C20)+C30</f>
        <v>3226.7884899999999</v>
      </c>
      <c r="D31" s="196">
        <f t="shared" si="1"/>
        <v>44.928828877749929</v>
      </c>
      <c r="E31" s="333"/>
      <c r="F31" s="334"/>
      <c r="G31" s="314"/>
      <c r="H31" s="323"/>
      <c r="I31" s="242"/>
      <c r="J31" s="231"/>
      <c r="K31" s="231"/>
      <c r="L31" s="231"/>
      <c r="M31" s="231"/>
      <c r="N31" s="231"/>
      <c r="O31" s="231"/>
    </row>
    <row r="32" spans="1:15" ht="17.100000000000001" customHeight="1" thickBot="1" x14ac:dyDescent="0.35">
      <c r="A32" s="55" t="s">
        <v>33</v>
      </c>
      <c r="B32" s="36" t="s">
        <v>8</v>
      </c>
      <c r="C32" s="31">
        <f>C15-C31</f>
        <v>65.992049999999836</v>
      </c>
      <c r="D32" s="32" t="s">
        <v>8</v>
      </c>
      <c r="E32" s="335"/>
      <c r="F32" s="336"/>
      <c r="G32" s="314"/>
      <c r="H32" s="323"/>
      <c r="I32" s="242"/>
      <c r="J32" s="231"/>
      <c r="K32" s="231"/>
      <c r="M32" s="231"/>
      <c r="N32" s="231"/>
      <c r="O32" s="231"/>
    </row>
    <row r="33" spans="1:11" ht="13.5" x14ac:dyDescent="0.25">
      <c r="A33" s="56" t="s">
        <v>34</v>
      </c>
      <c r="B33" s="236" t="s">
        <v>225</v>
      </c>
      <c r="C33" s="37" t="s">
        <v>9</v>
      </c>
      <c r="D33" s="37" t="s">
        <v>10</v>
      </c>
      <c r="E33" s="21" t="s">
        <v>234</v>
      </c>
      <c r="F33" s="58" t="s">
        <v>5</v>
      </c>
      <c r="G33" s="314"/>
      <c r="H33" s="323"/>
    </row>
    <row r="34" spans="1:11" ht="12.95" customHeight="1" x14ac:dyDescent="0.2">
      <c r="A34" s="48" t="s">
        <v>11</v>
      </c>
      <c r="B34" s="25">
        <v>70</v>
      </c>
      <c r="C34" s="25">
        <v>0</v>
      </c>
      <c r="D34" s="25">
        <v>0</v>
      </c>
      <c r="E34" s="1">
        <f>SUM(B34+C34-D34)</f>
        <v>70</v>
      </c>
      <c r="F34" s="2"/>
      <c r="G34" s="314"/>
      <c r="H34" s="323"/>
    </row>
    <row r="35" spans="1:11" ht="12.95" customHeight="1" x14ac:dyDescent="0.2">
      <c r="A35" s="48" t="s">
        <v>12</v>
      </c>
      <c r="B35" s="25">
        <v>71.400000000000006</v>
      </c>
      <c r="C35" s="25">
        <v>36.1</v>
      </c>
      <c r="D35" s="25">
        <v>37.200000000000003</v>
      </c>
      <c r="E35" s="1">
        <f>SUM(B35+C35-D35)</f>
        <v>70.3</v>
      </c>
      <c r="F35" s="9" t="s">
        <v>36</v>
      </c>
      <c r="G35" s="314"/>
      <c r="H35" s="323"/>
    </row>
    <row r="36" spans="1:11" ht="12.95" customHeight="1" x14ac:dyDescent="0.2">
      <c r="A36" s="57" t="s">
        <v>16</v>
      </c>
      <c r="B36" s="34">
        <v>128.6</v>
      </c>
      <c r="C36" s="34">
        <v>85.5</v>
      </c>
      <c r="D36" s="34">
        <v>18.399999999999999</v>
      </c>
      <c r="E36" s="35">
        <f>SUM(B36+C36-D36)</f>
        <v>195.7</v>
      </c>
      <c r="F36" s="224" t="s">
        <v>257</v>
      </c>
      <c r="G36" s="314"/>
      <c r="H36" s="323"/>
      <c r="I36" s="251"/>
      <c r="J36" s="33"/>
      <c r="K36" s="238"/>
    </row>
    <row r="37" spans="1:11" ht="12.95" customHeight="1" thickBot="1" x14ac:dyDescent="0.25">
      <c r="A37" s="57" t="s">
        <v>17</v>
      </c>
      <c r="B37" s="34">
        <v>65.7</v>
      </c>
      <c r="C37" s="34">
        <v>1</v>
      </c>
      <c r="D37" s="34">
        <v>42.2</v>
      </c>
      <c r="E37" s="35">
        <f>SUM(B37+C37-D37)</f>
        <v>24.5</v>
      </c>
      <c r="F37" s="226" t="s">
        <v>258</v>
      </c>
      <c r="G37" s="314"/>
      <c r="H37" s="323"/>
      <c r="J37" s="245"/>
    </row>
    <row r="38" spans="1:11" ht="14.25" customHeight="1" x14ac:dyDescent="0.2">
      <c r="A38" s="312" t="s">
        <v>46</v>
      </c>
      <c r="B38" s="312"/>
      <c r="C38" s="312"/>
      <c r="D38" s="312"/>
      <c r="E38" s="312"/>
      <c r="F38" s="312"/>
      <c r="G38" s="17"/>
      <c r="H38" s="18"/>
    </row>
    <row r="39" spans="1:11" ht="14.25" customHeight="1" x14ac:dyDescent="0.2">
      <c r="A39" s="38" t="s">
        <v>45</v>
      </c>
      <c r="B39" s="38"/>
      <c r="C39" s="38"/>
      <c r="D39" s="38"/>
      <c r="E39" s="38"/>
      <c r="F39" s="38"/>
      <c r="G39" s="17"/>
      <c r="H39" s="18"/>
    </row>
    <row r="40" spans="1:11" ht="15" customHeight="1" x14ac:dyDescent="0.2">
      <c r="A40" s="26" t="s">
        <v>259</v>
      </c>
      <c r="B40" s="26"/>
      <c r="C40" s="26" t="s">
        <v>196</v>
      </c>
      <c r="D40" s="26"/>
      <c r="E40" s="26"/>
      <c r="F40" s="26" t="s">
        <v>215</v>
      </c>
    </row>
    <row r="41" spans="1:11" x14ac:dyDescent="0.2">
      <c r="B41" s="4"/>
    </row>
  </sheetData>
  <sheetProtection algorithmName="SHA-512" hashValue="fnh/mTTLJCsX9ACk/gPwDFPpN3PsxgIpjNuLC6PgCmM5NQxpyP9gkun1L8hYBmpsmNAGCvJS+9I8HbQho2/01g==" saltValue="sXrtW8wn+AVg1AqjnlnkiQ==" spinCount="100000" sheet="1" formatCells="0" formatColumns="0" formatRows="0"/>
  <mergeCells count="36">
    <mergeCell ref="E6:F6"/>
    <mergeCell ref="E27:F27"/>
    <mergeCell ref="E7:F7"/>
    <mergeCell ref="E16:F16"/>
    <mergeCell ref="E18:F18"/>
    <mergeCell ref="E15:F15"/>
    <mergeCell ref="E21:F21"/>
    <mergeCell ref="E19:F19"/>
    <mergeCell ref="E9:F9"/>
    <mergeCell ref="E8:F8"/>
    <mergeCell ref="E11:F11"/>
    <mergeCell ref="E32:F32"/>
    <mergeCell ref="E30:F30"/>
    <mergeCell ref="E12:F12"/>
    <mergeCell ref="E23:F23"/>
    <mergeCell ref="E28:F28"/>
    <mergeCell ref="E17:F17"/>
    <mergeCell ref="E29:F29"/>
    <mergeCell ref="E22:F22"/>
    <mergeCell ref="E26:F26"/>
    <mergeCell ref="A38:F38"/>
    <mergeCell ref="M5:M6"/>
    <mergeCell ref="M8:M9"/>
    <mergeCell ref="M11:M13"/>
    <mergeCell ref="G31:G37"/>
    <mergeCell ref="E25:F25"/>
    <mergeCell ref="E14:F14"/>
    <mergeCell ref="E20:F20"/>
    <mergeCell ref="E24:F24"/>
    <mergeCell ref="E13:F13"/>
    <mergeCell ref="H1:H37"/>
    <mergeCell ref="A1:E1"/>
    <mergeCell ref="A3:A4"/>
    <mergeCell ref="E3:F4"/>
    <mergeCell ref="E5:F5"/>
    <mergeCell ref="E31:F31"/>
  </mergeCells>
  <phoneticPr fontId="0" type="noConversion"/>
  <pageMargins left="0.6692913385826772" right="0.78" top="0.51181102362204722" bottom="0.47244094488188981" header="0.23622047244094491" footer="0.23622047244094491"/>
  <pageSetup paperSize="9" scale="88" orientation="landscape" r:id="rId1"/>
  <headerFooter alignWithMargins="0"/>
  <ignoredErrors>
    <ignoredError sqref="B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komentář 2.Q 2023</vt:lpstr>
      <vt:lpstr>tabulka 2.Q 2023</vt:lpstr>
      <vt:lpstr>'komentář 2.Q 2023'!Oblast_tisku</vt:lpstr>
      <vt:lpstr>'tabulka 2.Q 2023'!Oblast_tisku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Palátová</cp:lastModifiedBy>
  <cp:lastPrinted>2023-07-17T13:07:41Z</cp:lastPrinted>
  <dcterms:created xsi:type="dcterms:W3CDTF">1997-01-24T11:07:25Z</dcterms:created>
  <dcterms:modified xsi:type="dcterms:W3CDTF">2023-07-24T08:43:01Z</dcterms:modified>
</cp:coreProperties>
</file>